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12" windowWidth="20736" windowHeight="8988" tabRatio="826" activeTab="5"/>
  </bookViews>
  <sheets>
    <sheet name="AEROP. INTER" sheetId="12" r:id="rId1"/>
    <sheet name="AEROP. NAC" sheetId="13" r:id="rId2"/>
    <sheet name="EMPRESAS INTER" sheetId="14" r:id="rId3"/>
    <sheet name="EMPRESAS NAC" sheetId="15" r:id="rId4"/>
    <sheet name="TOTAL AEROPUERTO" sheetId="16" r:id="rId5"/>
    <sheet name="TOTAL EMPRESAS" sheetId="17" r:id="rId6"/>
  </sheets>
  <calcPr calcId="145621"/>
</workbook>
</file>

<file path=xl/calcChain.xml><?xml version="1.0" encoding="utf-8"?>
<calcChain xmlns="http://schemas.openxmlformats.org/spreadsheetml/2006/main">
  <c r="E1057" i="15" l="1"/>
  <c r="E988" i="15"/>
  <c r="E1050" i="15"/>
  <c r="E1035" i="15"/>
  <c r="E1029" i="15"/>
  <c r="E1023" i="15"/>
  <c r="E1016" i="15"/>
  <c r="E1009" i="15"/>
  <c r="E996" i="15"/>
  <c r="E989" i="15"/>
  <c r="E771" i="15"/>
  <c r="E978" i="15"/>
  <c r="E969" i="15"/>
  <c r="E961" i="15"/>
  <c r="E957" i="15"/>
  <c r="E949" i="15"/>
  <c r="E936" i="15"/>
  <c r="E927" i="15"/>
  <c r="E910" i="15"/>
  <c r="E899" i="15"/>
  <c r="E891" i="15"/>
  <c r="E879" i="15"/>
  <c r="E874" i="15"/>
  <c r="E866" i="15"/>
  <c r="E857" i="15"/>
  <c r="E848" i="15"/>
  <c r="E831" i="15"/>
  <c r="E821" i="15"/>
  <c r="E812" i="15"/>
  <c r="E801" i="15"/>
  <c r="E793" i="15"/>
  <c r="E783" i="15"/>
  <c r="E772" i="15"/>
  <c r="E764" i="15"/>
  <c r="E757" i="15"/>
  <c r="E750" i="15"/>
  <c r="E744" i="15"/>
  <c r="E733" i="15"/>
  <c r="E724" i="15"/>
  <c r="E716" i="15"/>
  <c r="E706" i="15"/>
  <c r="E698" i="15"/>
  <c r="E689" i="15"/>
  <c r="E677" i="15"/>
  <c r="E669" i="15"/>
  <c r="E660" i="15"/>
  <c r="E652" i="15"/>
  <c r="E645" i="15"/>
  <c r="E637" i="15"/>
  <c r="E628" i="15"/>
  <c r="E619" i="15"/>
  <c r="E607" i="15"/>
  <c r="E600" i="15"/>
  <c r="E592" i="15"/>
  <c r="E455" i="15"/>
  <c r="E583" i="15"/>
  <c r="E575" i="15"/>
  <c r="E565" i="15"/>
  <c r="E556" i="15"/>
  <c r="E547" i="15"/>
  <c r="E536" i="15"/>
  <c r="E525" i="15"/>
  <c r="E516" i="15"/>
  <c r="E509" i="15"/>
  <c r="E500" i="15"/>
  <c r="E489" i="15"/>
  <c r="E481" i="15"/>
  <c r="E472" i="15"/>
  <c r="E464" i="15"/>
  <c r="E456" i="15"/>
  <c r="E349" i="15"/>
  <c r="E445" i="15"/>
  <c r="E432" i="15"/>
  <c r="E421" i="15"/>
  <c r="E412" i="15"/>
  <c r="E401" i="15"/>
  <c r="E391" i="15"/>
  <c r="E380" i="15"/>
  <c r="E370" i="15"/>
  <c r="E357" i="15"/>
  <c r="E350" i="15"/>
  <c r="E130" i="15"/>
  <c r="E342" i="15"/>
  <c r="E335" i="15"/>
  <c r="E327" i="15"/>
  <c r="E321" i="15"/>
  <c r="E307" i="15"/>
  <c r="E301" i="15"/>
  <c r="E293" i="15"/>
  <c r="E282" i="15"/>
  <c r="E272" i="15"/>
  <c r="E260" i="15"/>
  <c r="E254" i="15"/>
  <c r="E243" i="15"/>
  <c r="E232" i="15"/>
  <c r="E224" i="15"/>
  <c r="E215" i="15"/>
  <c r="E205" i="15"/>
  <c r="E197" i="15"/>
  <c r="E185" i="15"/>
  <c r="E174" i="15"/>
  <c r="E160" i="15"/>
  <c r="E152" i="15"/>
  <c r="E142" i="15"/>
  <c r="E131" i="15"/>
  <c r="E8" i="15"/>
  <c r="E118" i="15"/>
  <c r="E110" i="15"/>
  <c r="E98" i="15"/>
  <c r="E87" i="15"/>
  <c r="E77" i="15"/>
  <c r="E69" i="15"/>
  <c r="E58" i="15"/>
  <c r="E46" i="15"/>
  <c r="E32" i="15"/>
  <c r="E22" i="15"/>
  <c r="E9" i="15"/>
  <c r="D988" i="15"/>
  <c r="D771" i="15"/>
  <c r="D455" i="15"/>
  <c r="D349" i="15"/>
  <c r="D130" i="15"/>
  <c r="D8" i="15"/>
  <c r="D1057" i="15"/>
  <c r="D1050" i="15"/>
  <c r="D1045" i="15"/>
  <c r="D1035" i="15"/>
  <c r="D1029" i="15"/>
  <c r="D1023" i="15"/>
  <c r="D1016" i="15"/>
  <c r="D1009" i="15"/>
  <c r="D1004" i="15"/>
  <c r="D996" i="15"/>
  <c r="D989" i="15"/>
  <c r="D978" i="15"/>
  <c r="D969" i="15"/>
  <c r="D961" i="15"/>
  <c r="D957" i="15"/>
  <c r="D949" i="15"/>
  <c r="D947" i="15"/>
  <c r="D936" i="15"/>
  <c r="D927" i="15"/>
  <c r="D921" i="15"/>
  <c r="D910" i="15"/>
  <c r="D906" i="15"/>
  <c r="D899" i="15"/>
  <c r="D891" i="15"/>
  <c r="D879" i="15"/>
  <c r="D874" i="15"/>
  <c r="D866" i="15"/>
  <c r="D857" i="15"/>
  <c r="D848" i="15"/>
  <c r="D840" i="15"/>
  <c r="D831" i="15"/>
  <c r="D821" i="15"/>
  <c r="D812" i="15"/>
  <c r="D801" i="15"/>
  <c r="D793" i="15"/>
  <c r="D791" i="15"/>
  <c r="D783" i="15"/>
  <c r="D772" i="15"/>
  <c r="D764" i="15"/>
  <c r="D757" i="15"/>
  <c r="D750" i="15"/>
  <c r="D744" i="15"/>
  <c r="D733" i="15"/>
  <c r="D724" i="15"/>
  <c r="D716" i="15"/>
  <c r="D706" i="15"/>
  <c r="D698" i="15"/>
  <c r="D689" i="15"/>
  <c r="D677" i="15"/>
  <c r="D669" i="15"/>
  <c r="D660" i="15"/>
  <c r="D652" i="15"/>
  <c r="D645" i="15"/>
  <c r="D637" i="15"/>
  <c r="D628" i="15"/>
  <c r="D619" i="15"/>
  <c r="D607" i="15"/>
  <c r="D600" i="15"/>
  <c r="D592" i="15"/>
  <c r="D583" i="15"/>
  <c r="D575" i="15"/>
  <c r="D565" i="15"/>
  <c r="D556" i="15"/>
  <c r="D547" i="15"/>
  <c r="D536" i="15"/>
  <c r="D525" i="15"/>
  <c r="D516" i="15"/>
  <c r="D509" i="15"/>
  <c r="D500" i="15"/>
  <c r="D489" i="15"/>
  <c r="D481" i="15"/>
  <c r="D472" i="15"/>
  <c r="D464" i="15"/>
  <c r="D456" i="15"/>
  <c r="D445" i="15"/>
  <c r="D432" i="15"/>
  <c r="D421" i="15"/>
  <c r="D412" i="15"/>
  <c r="D401" i="15"/>
  <c r="D391" i="15"/>
  <c r="D380" i="15"/>
  <c r="D370" i="15"/>
  <c r="D357" i="15"/>
  <c r="D350" i="15"/>
  <c r="D342" i="15"/>
  <c r="D335" i="15"/>
  <c r="D327" i="15"/>
  <c r="D321" i="15"/>
  <c r="D307" i="15"/>
  <c r="D301" i="15"/>
  <c r="D293" i="15"/>
  <c r="D282" i="15"/>
  <c r="D272" i="15"/>
  <c r="D260" i="15"/>
  <c r="D254" i="15"/>
  <c r="D243" i="15"/>
  <c r="D232" i="15"/>
  <c r="D224" i="15"/>
  <c r="D215" i="15"/>
  <c r="D205" i="15"/>
  <c r="D197" i="15"/>
  <c r="D185" i="15"/>
  <c r="D174" i="15"/>
  <c r="D160" i="15"/>
  <c r="D152" i="15"/>
  <c r="D142" i="15"/>
  <c r="D131" i="15"/>
  <c r="D118" i="15"/>
  <c r="D110" i="15"/>
  <c r="D98" i="15"/>
  <c r="D87" i="15"/>
  <c r="D77" i="15"/>
  <c r="D69" i="15"/>
  <c r="D58" i="15"/>
  <c r="D46" i="15"/>
  <c r="D32" i="15"/>
  <c r="D22" i="15"/>
  <c r="D9" i="15"/>
  <c r="C1058" i="15"/>
  <c r="E345" i="14"/>
  <c r="E8" i="14"/>
  <c r="E70" i="14"/>
  <c r="E107" i="14"/>
  <c r="E121" i="14"/>
  <c r="E215" i="14"/>
  <c r="E291" i="14"/>
  <c r="E307" i="14"/>
  <c r="E318" i="14"/>
  <c r="E319" i="14"/>
  <c r="E327" i="14"/>
  <c r="E336" i="14"/>
  <c r="E337" i="14"/>
  <c r="E303" i="14"/>
  <c r="E298" i="14"/>
  <c r="E292" i="14"/>
  <c r="E260" i="14"/>
  <c r="E239" i="14"/>
  <c r="D239" i="14"/>
  <c r="E223" i="14"/>
  <c r="E197" i="14"/>
  <c r="E187" i="14"/>
  <c r="E182" i="14"/>
  <c r="E164" i="14"/>
  <c r="E146" i="14"/>
  <c r="E131" i="14"/>
  <c r="E122" i="14"/>
  <c r="E114" i="14"/>
  <c r="E100" i="14"/>
  <c r="E93" i="14"/>
  <c r="E85" i="14"/>
  <c r="E75" i="14"/>
  <c r="E51" i="14"/>
  <c r="E45" i="14"/>
  <c r="E35" i="14"/>
  <c r="E27" i="14"/>
  <c r="E15" i="14"/>
  <c r="E71" i="14"/>
  <c r="E9" i="14"/>
  <c r="D318" i="14"/>
  <c r="D307" i="14"/>
  <c r="D291" i="14"/>
  <c r="D266" i="14"/>
  <c r="D244" i="14"/>
  <c r="D215" i="14"/>
  <c r="D204" i="14"/>
  <c r="D121" i="14"/>
  <c r="D107" i="14"/>
  <c r="D70" i="14"/>
  <c r="D55" i="14"/>
  <c r="D8" i="14"/>
  <c r="D337" i="14"/>
  <c r="D333" i="14"/>
  <c r="D327" i="14"/>
  <c r="D319" i="14"/>
  <c r="D316" i="14"/>
  <c r="D314" i="14"/>
  <c r="D308" i="14"/>
  <c r="D303" i="14"/>
  <c r="D298" i="14"/>
  <c r="D292" i="14"/>
  <c r="D285" i="14"/>
  <c r="D279" i="14"/>
  <c r="D273" i="14"/>
  <c r="D267" i="14"/>
  <c r="D260" i="14"/>
  <c r="D255" i="14"/>
  <c r="D250" i="14"/>
  <c r="D245" i="14"/>
  <c r="D232" i="14"/>
  <c r="D223" i="14"/>
  <c r="D216" i="14"/>
  <c r="D209" i="14"/>
  <c r="D205" i="14"/>
  <c r="D197" i="14"/>
  <c r="D192" i="14"/>
  <c r="D187" i="14"/>
  <c r="D182" i="14"/>
  <c r="D175" i="14"/>
  <c r="D164" i="14"/>
  <c r="D160" i="14"/>
  <c r="D156" i="14"/>
  <c r="D146" i="14"/>
  <c r="D140" i="14"/>
  <c r="D131" i="14"/>
  <c r="D122" i="14"/>
  <c r="D114" i="14"/>
  <c r="D108" i="14"/>
  <c r="D100" i="14"/>
  <c r="D93" i="14"/>
  <c r="D85" i="14"/>
  <c r="D75" i="14"/>
  <c r="D71" i="14"/>
  <c r="D64" i="14"/>
  <c r="D60" i="14"/>
  <c r="D56" i="14"/>
  <c r="D51" i="14"/>
  <c r="D45" i="14"/>
  <c r="D35" i="14"/>
  <c r="D27" i="14"/>
  <c r="D22" i="14"/>
  <c r="D15" i="14"/>
  <c r="D9" i="14"/>
  <c r="D345" i="14"/>
  <c r="C346" i="14"/>
  <c r="C345" i="14"/>
  <c r="E591" i="15" l="1"/>
  <c r="D591" i="15"/>
  <c r="E238" i="14"/>
  <c r="D238" i="14"/>
  <c r="D482" i="13"/>
  <c r="D471" i="13"/>
  <c r="D464" i="13"/>
  <c r="D455" i="13"/>
  <c r="D447" i="13"/>
  <c r="D434" i="13"/>
  <c r="D430" i="13"/>
  <c r="D422" i="13"/>
  <c r="D409" i="13"/>
  <c r="D393" i="13"/>
  <c r="D387" i="13"/>
  <c r="D374" i="13"/>
  <c r="D365" i="13"/>
  <c r="D359" i="13"/>
  <c r="D348" i="13"/>
  <c r="D344" i="13"/>
  <c r="D336" i="13"/>
  <c r="D321" i="13"/>
  <c r="D310" i="13"/>
  <c r="D295" i="13"/>
  <c r="D282" i="13"/>
  <c r="D274" i="13"/>
  <c r="D259" i="13"/>
  <c r="D247" i="13"/>
  <c r="D237" i="13"/>
  <c r="D229" i="13"/>
  <c r="D217" i="13"/>
  <c r="D207" i="13"/>
  <c r="D198" i="13"/>
  <c r="D185" i="13"/>
  <c r="D171" i="13"/>
  <c r="D161" i="13"/>
  <c r="D147" i="13"/>
  <c r="D138" i="13"/>
  <c r="D123" i="13"/>
  <c r="D114" i="13"/>
  <c r="D99" i="13"/>
  <c r="D83" i="13"/>
  <c r="D68" i="13"/>
  <c r="D55" i="13"/>
  <c r="D45" i="13"/>
  <c r="D33" i="13"/>
  <c r="D22" i="13"/>
  <c r="D8" i="13"/>
  <c r="D493" i="13"/>
  <c r="C494" i="13"/>
  <c r="C493" i="13"/>
  <c r="D95" i="12"/>
  <c r="C96" i="12"/>
  <c r="C95" i="12"/>
  <c r="D89" i="12"/>
  <c r="D76" i="12"/>
  <c r="D73" i="12"/>
  <c r="D66" i="12"/>
  <c r="D62" i="12"/>
  <c r="D53" i="12"/>
  <c r="D42" i="12"/>
  <c r="D36" i="12"/>
  <c r="D23" i="12"/>
  <c r="D14" i="12"/>
  <c r="D8" i="12"/>
</calcChain>
</file>

<file path=xl/sharedStrings.xml><?xml version="1.0" encoding="utf-8"?>
<sst xmlns="http://schemas.openxmlformats.org/spreadsheetml/2006/main" count="2107" uniqueCount="102">
  <si>
    <t>CANCELADOS</t>
  </si>
  <si>
    <t>TECNICOS</t>
  </si>
  <si>
    <t>OPERACIONALES</t>
  </si>
  <si>
    <t>INCONTROLABLES</t>
  </si>
  <si>
    <t>NO ESPECIFICOS</t>
  </si>
  <si>
    <t>AGA-RAC Y COM</t>
  </si>
  <si>
    <t>DEMORADOS</t>
  </si>
  <si>
    <t>AEROPORTUARIOS</t>
  </si>
  <si>
    <t>AMERICAN AIRLINES</t>
  </si>
  <si>
    <t>AIR CANADA</t>
  </si>
  <si>
    <t>AIR FRANCE</t>
  </si>
  <si>
    <t>AEROMEXICO</t>
  </si>
  <si>
    <t>AEROLINEAS DE ANTIOQUIA</t>
  </si>
  <si>
    <t>LAN COLOMBIA</t>
  </si>
  <si>
    <t>AEROLINEAS ARGENTINAS</t>
  </si>
  <si>
    <t>AVIANCA</t>
  </si>
  <si>
    <t>COPA AIRLINES</t>
  </si>
  <si>
    <t>CUBANA</t>
  </si>
  <si>
    <t>DELTA</t>
  </si>
  <si>
    <t>LUFTHANSA</t>
  </si>
  <si>
    <t>EASYFLY</t>
  </si>
  <si>
    <t>AEROGAL</t>
  </si>
  <si>
    <t>IBERIA</t>
  </si>
  <si>
    <t>INSEL</t>
  </si>
  <si>
    <t>JET BLUE</t>
  </si>
  <si>
    <t>LAN AIRLINES</t>
  </si>
  <si>
    <t>LAN PERU</t>
  </si>
  <si>
    <t>LACSA</t>
  </si>
  <si>
    <t>SPIRIT</t>
  </si>
  <si>
    <t>SATENA</t>
  </si>
  <si>
    <t>VIVA COLOMBIA</t>
  </si>
  <si>
    <t>TACA INTERNATIONAL</t>
  </si>
  <si>
    <t>TACA PERU</t>
  </si>
  <si>
    <t>COPA COLOMBIA</t>
  </si>
  <si>
    <t>UNITED</t>
  </si>
  <si>
    <t>TIARA</t>
  </si>
  <si>
    <t>TAME INTERNATIONAL</t>
  </si>
  <si>
    <t>SAN ANDRES-GUSTAVO ROJAS PINILLA</t>
  </si>
  <si>
    <t>ARAUCA - SANTIAGO PEREZ QUIROZ</t>
  </si>
  <si>
    <t>ARMENIA - EL EDEN</t>
  </si>
  <si>
    <t>BARRANQUILLA-E. CORTISSOZ</t>
  </si>
  <si>
    <t>BUCARAMANGA - PALONEGRO</t>
  </si>
  <si>
    <t>BOGOTA - ELDORADO</t>
  </si>
  <si>
    <t>BAHIA SOLANO - JOSE C. MUTIS</t>
  </si>
  <si>
    <t>BUENAVENTURA - GERARDO TOBAR LOPEZ</t>
  </si>
  <si>
    <t>CALI - ALFONSO BONILLA ARAGON</t>
  </si>
  <si>
    <t>CARTAGENA - RAFAEL NUQEZ</t>
  </si>
  <si>
    <t>CUCUTA - CAMILO DAZA</t>
  </si>
  <si>
    <t>COROZAL - LAS BRUJAS</t>
  </si>
  <si>
    <t>BARRANCABERMEJA-YARIGUIES</t>
  </si>
  <si>
    <t>MEDELLIN - OLAYA HERRERA</t>
  </si>
  <si>
    <t>EL YOPAL</t>
  </si>
  <si>
    <t>GUSTAVO ARTUNDUAGA PAREDES</t>
  </si>
  <si>
    <t>GUAPI - JUAN CASIANO</t>
  </si>
  <si>
    <t>IBAGUE - PERALES</t>
  </si>
  <si>
    <t>PUERTO INIRIDA - CESAR GAVIRIA TRUJ</t>
  </si>
  <si>
    <t>IPIALES - SAN LUIS</t>
  </si>
  <si>
    <t>LETICIA-ALFREDO VASQUEZ COBO</t>
  </si>
  <si>
    <t>RIONEGRO - JOSE M. CORDOVA</t>
  </si>
  <si>
    <t>MONTERIA - LOS GARZONES</t>
  </si>
  <si>
    <t>MITU</t>
  </si>
  <si>
    <t>MANIZALES - LA NUBIA</t>
  </si>
  <si>
    <t>NEIVA - BENITO SALAS</t>
  </si>
  <si>
    <t>PUERTO BOLIVAR - PORTETE</t>
  </si>
  <si>
    <t>CARREÑO-GERMAN OLANO</t>
  </si>
  <si>
    <t>PEREIRA - MATECAÑAS</t>
  </si>
  <si>
    <t>POPAYAN - GMOLEON VALENCIA</t>
  </si>
  <si>
    <t>PASTO - ANTONIO NARIQO</t>
  </si>
  <si>
    <t>PUERTO ASIS - 3 DE MAYO</t>
  </si>
  <si>
    <t>PROVIDENCIA- EL EMBRUJO</t>
  </si>
  <si>
    <t>RIOHACHA-ALMIRANTE PADILLA</t>
  </si>
  <si>
    <t>SAN JOSE DEL GUAVIARE</t>
  </si>
  <si>
    <t>SANTA MARTA - SIMON BOLIVAR</t>
  </si>
  <si>
    <t>SARAVENA-LOS COLONIZADORES</t>
  </si>
  <si>
    <t>SAN VICENTE DEL CAGUAN</t>
  </si>
  <si>
    <t>TUMACO - LA FLORIDA</t>
  </si>
  <si>
    <t>TAME</t>
  </si>
  <si>
    <t>QUIBDO - EL CARAÑO</t>
  </si>
  <si>
    <t>VALLEDUPAR-ALFONSO LOPEZ P.</t>
  </si>
  <si>
    <t>VILLAVICENCIO-VANGUARDIA</t>
  </si>
  <si>
    <t>ANTONIO ROLDAN BETANCOURT</t>
  </si>
  <si>
    <t>CUMPLIDOS</t>
  </si>
  <si>
    <t>ANALISIS DE CUMPLIMIENTO</t>
  </si>
  <si>
    <t>AEROPUERTO INTERNACIONAL</t>
  </si>
  <si>
    <t>MES : MARZO 2013</t>
  </si>
  <si>
    <t>AEROPUERTO NACIONAL</t>
  </si>
  <si>
    <t>EMPRESAS  INTERNACIONALES</t>
  </si>
  <si>
    <t>EMPRESAS  NACIONALES</t>
  </si>
  <si>
    <t>AEROPUERTO</t>
  </si>
  <si>
    <t xml:space="preserve">VUELOS </t>
  </si>
  <si>
    <t>TOTAL PROGRAMADOS</t>
  </si>
  <si>
    <t>TOTAL CUMPLIDOS</t>
  </si>
  <si>
    <t>TOTAL PROGRAMADO</t>
  </si>
  <si>
    <t>VUELOS</t>
  </si>
  <si>
    <t>CUMPLIMIENTO ITINERARIO</t>
  </si>
  <si>
    <t>AEROLINEA INTERNACIONAL</t>
  </si>
  <si>
    <t>AEROLINEA NACIONAL</t>
  </si>
  <si>
    <t>TOTAL DE CUMPLIMIENTO DE AEROPUERTOS</t>
  </si>
  <si>
    <t>TOTAL DE CUMPLIMIENTO DE EMPRESAS</t>
  </si>
  <si>
    <t>*Se incluyen 667 vuelos no comercializados (sin afectar al publico), los cuales no fueron notificados en el registro de itinerarios.</t>
  </si>
  <si>
    <t>CUMPLIMIENTO AEROPUERTO</t>
  </si>
  <si>
    <t>CUMPLIMIENTO AEROLINEA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</si>
</sst>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84">
    <xf numFmtId="0" fontId="0" fillId="0" borderId="0" xfId="0"/>
    <xf numFmtId="0" fontId="6" fillId="0" borderId="0" xfId="0" applyFont="1" applyBorder="1" applyAlignment="1"/>
    <xf numFmtId="0" fontId="4" fillId="0" borderId="0" xfId="0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9" fontId="5" fillId="0" borderId="0" xfId="0" applyNumberFormat="1" applyFont="1" applyAlignment="1">
      <alignment horizontal="center"/>
    </xf>
    <xf numFmtId="0" fontId="8" fillId="3" borderId="13" xfId="0" applyFont="1" applyFill="1" applyBorder="1" applyAlignment="1">
      <alignment horizontal="left"/>
    </xf>
    <xf numFmtId="0" fontId="8" fillId="3" borderId="1" xfId="0" applyNumberFormat="1" applyFont="1" applyFill="1" applyBorder="1"/>
    <xf numFmtId="9" fontId="8" fillId="3" borderId="14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left" indent="1"/>
    </xf>
    <xf numFmtId="0" fontId="8" fillId="4" borderId="11" xfId="0" applyNumberFormat="1" applyFont="1" applyFill="1" applyBorder="1"/>
    <xf numFmtId="0" fontId="8" fillId="0" borderId="9" xfId="0" applyFont="1" applyBorder="1" applyAlignment="1">
      <alignment horizontal="left" indent="1"/>
    </xf>
    <xf numFmtId="0" fontId="8" fillId="0" borderId="11" xfId="0" applyNumberFormat="1" applyFont="1" applyBorder="1"/>
    <xf numFmtId="9" fontId="8" fillId="0" borderId="11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indent="2"/>
    </xf>
    <xf numFmtId="0" fontId="9" fillId="0" borderId="11" xfId="0" applyNumberFormat="1" applyFont="1" applyBorder="1"/>
    <xf numFmtId="0" fontId="8" fillId="6" borderId="13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right"/>
    </xf>
    <xf numFmtId="0" fontId="8" fillId="6" borderId="12" xfId="0" applyFont="1" applyFill="1" applyBorder="1" applyAlignment="1">
      <alignment horizontal="left"/>
    </xf>
    <xf numFmtId="0" fontId="8" fillId="6" borderId="12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left"/>
    </xf>
    <xf numFmtId="9" fontId="8" fillId="2" borderId="14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left" indent="2"/>
    </xf>
    <xf numFmtId="0" fontId="9" fillId="0" borderId="9" xfId="0" applyFont="1" applyBorder="1" applyAlignment="1">
      <alignment horizontal="left" indent="3"/>
    </xf>
    <xf numFmtId="0" fontId="8" fillId="5" borderId="9" xfId="0" applyFont="1" applyFill="1" applyBorder="1" applyAlignment="1">
      <alignment horizontal="left" indent="1"/>
    </xf>
    <xf numFmtId="0" fontId="8" fillId="5" borderId="11" xfId="0" applyNumberFormat="1" applyFont="1" applyFill="1" applyBorder="1"/>
    <xf numFmtId="0" fontId="8" fillId="7" borderId="1" xfId="0" applyFont="1" applyFill="1" applyBorder="1" applyAlignment="1">
      <alignment horizontal="left"/>
    </xf>
    <xf numFmtId="0" fontId="8" fillId="7" borderId="1" xfId="0" applyNumberFormat="1" applyFont="1" applyFill="1" applyBorder="1"/>
    <xf numFmtId="0" fontId="8" fillId="5" borderId="12" xfId="0" applyFont="1" applyFill="1" applyBorder="1"/>
    <xf numFmtId="0" fontId="8" fillId="5" borderId="10" xfId="0" applyFont="1" applyFill="1" applyBorder="1"/>
    <xf numFmtId="0" fontId="9" fillId="0" borderId="0" xfId="0" applyFont="1"/>
    <xf numFmtId="0" fontId="9" fillId="2" borderId="1" xfId="0" applyNumberFormat="1" applyFont="1" applyFill="1" applyBorder="1"/>
    <xf numFmtId="0" fontId="8" fillId="6" borderId="1" xfId="0" applyNumberFormat="1" applyFont="1" applyFill="1" applyBorder="1"/>
    <xf numFmtId="0" fontId="5" fillId="4" borderId="12" xfId="0" applyFont="1" applyFill="1" applyBorder="1"/>
    <xf numFmtId="0" fontId="5" fillId="4" borderId="10" xfId="0" applyFont="1" applyFill="1" applyBorder="1"/>
    <xf numFmtId="9" fontId="8" fillId="2" borderId="1" xfId="0" applyNumberFormat="1" applyFont="1" applyFill="1" applyBorder="1"/>
    <xf numFmtId="9" fontId="8" fillId="2" borderId="14" xfId="0" applyNumberFormat="1" applyFont="1" applyFill="1" applyBorder="1"/>
    <xf numFmtId="9" fontId="8" fillId="0" borderId="0" xfId="0" applyNumberFormat="1" applyFont="1" applyBorder="1" applyAlignment="1">
      <alignment horizontal="center"/>
    </xf>
    <xf numFmtId="0" fontId="8" fillId="4" borderId="12" xfId="0" applyFont="1" applyFill="1" applyBorder="1"/>
    <xf numFmtId="0" fontId="8" fillId="4" borderId="10" xfId="0" applyFont="1" applyFill="1" applyBorder="1"/>
    <xf numFmtId="9" fontId="8" fillId="3" borderId="15" xfId="0" applyNumberFormat="1" applyFont="1" applyFill="1" applyBorder="1" applyAlignment="1">
      <alignment horizontal="center"/>
    </xf>
    <xf numFmtId="9" fontId="8" fillId="3" borderId="1" xfId="0" applyNumberFormat="1" applyFont="1" applyFill="1" applyBorder="1" applyAlignment="1">
      <alignment horizontal="center"/>
    </xf>
    <xf numFmtId="9" fontId="8" fillId="4" borderId="0" xfId="0" applyNumberFormat="1" applyFont="1" applyFill="1" applyBorder="1" applyAlignment="1">
      <alignment horizontal="center"/>
    </xf>
    <xf numFmtId="9" fontId="8" fillId="4" borderId="11" xfId="0" applyNumberFormat="1" applyFont="1" applyFill="1" applyBorder="1" applyAlignment="1">
      <alignment horizontal="center"/>
    </xf>
    <xf numFmtId="9" fontId="8" fillId="2" borderId="15" xfId="0" applyNumberFormat="1" applyFont="1" applyFill="1" applyBorder="1" applyAlignment="1">
      <alignment horizontal="right"/>
    </xf>
    <xf numFmtId="9" fontId="8" fillId="2" borderId="1" xfId="0" applyNumberFormat="1" applyFont="1" applyFill="1" applyBorder="1" applyAlignment="1">
      <alignment horizontal="right"/>
    </xf>
    <xf numFmtId="9" fontId="8" fillId="0" borderId="11" xfId="0" applyNumberFormat="1" applyFont="1" applyBorder="1" applyAlignment="1">
      <alignment horizontal="center"/>
    </xf>
    <xf numFmtId="12" fontId="8" fillId="4" borderId="7" xfId="0" applyNumberFormat="1" applyFont="1" applyFill="1" applyBorder="1" applyAlignment="1">
      <alignment horizontal="center" vertical="center" wrapText="1"/>
    </xf>
    <xf numFmtId="12" fontId="8" fillId="4" borderId="12" xfId="0" applyNumberFormat="1" applyFont="1" applyFill="1" applyBorder="1" applyAlignment="1">
      <alignment horizontal="center" vertical="center" wrapText="1"/>
    </xf>
    <xf numFmtId="12" fontId="8" fillId="4" borderId="8" xfId="0" applyNumberFormat="1" applyFont="1" applyFill="1" applyBorder="1" applyAlignment="1">
      <alignment horizontal="center" vertical="center" wrapText="1"/>
    </xf>
    <xf numFmtId="12" fontId="8" fillId="4" borderId="10" xfId="0" applyNumberFormat="1" applyFont="1" applyFill="1" applyBorder="1" applyAlignment="1">
      <alignment horizontal="center" vertical="center" wrapText="1"/>
    </xf>
    <xf numFmtId="9" fontId="8" fillId="4" borderId="3" xfId="0" applyNumberFormat="1" applyFont="1" applyFill="1" applyBorder="1" applyAlignment="1">
      <alignment horizontal="center" vertical="center" wrapText="1"/>
    </xf>
    <xf numFmtId="9" fontId="8" fillId="4" borderId="6" xfId="0" applyNumberFormat="1" applyFont="1" applyFill="1" applyBorder="1" applyAlignment="1">
      <alignment horizontal="center" vertical="center" wrapText="1"/>
    </xf>
    <xf numFmtId="9" fontId="8" fillId="6" borderId="8" xfId="0" applyNumberFormat="1" applyFont="1" applyFill="1" applyBorder="1" applyAlignment="1">
      <alignment horizontal="center" vertical="center" wrapText="1"/>
    </xf>
    <xf numFmtId="9" fontId="8" fillId="6" borderId="10" xfId="0" applyNumberFormat="1" applyFont="1" applyFill="1" applyBorder="1" applyAlignment="1">
      <alignment horizontal="center" vertical="center" wrapText="1"/>
    </xf>
    <xf numFmtId="9" fontId="8" fillId="0" borderId="8" xfId="0" applyNumberFormat="1" applyFont="1" applyBorder="1" applyAlignment="1">
      <alignment horizontal="center"/>
    </xf>
    <xf numFmtId="9" fontId="8" fillId="0" borderId="11" xfId="0" applyNumberFormat="1" applyFont="1" applyBorder="1" applyAlignment="1">
      <alignment horizontal="center"/>
    </xf>
    <xf numFmtId="9" fontId="8" fillId="0" borderId="10" xfId="0" applyNumberFormat="1" applyFont="1" applyBorder="1" applyAlignment="1">
      <alignment horizontal="center"/>
    </xf>
    <xf numFmtId="12" fontId="8" fillId="4" borderId="9" xfId="0" applyNumberFormat="1" applyFont="1" applyFill="1" applyBorder="1" applyAlignment="1">
      <alignment horizontal="center" vertical="center" wrapText="1"/>
    </xf>
    <xf numFmtId="12" fontId="8" fillId="4" borderId="11" xfId="0" applyNumberFormat="1" applyFont="1" applyFill="1" applyBorder="1" applyAlignment="1">
      <alignment horizontal="center" vertical="center" wrapText="1"/>
    </xf>
    <xf numFmtId="9" fontId="8" fillId="4" borderId="4" xfId="0" applyNumberFormat="1" applyFont="1" applyFill="1" applyBorder="1" applyAlignment="1">
      <alignment horizontal="center" vertical="center" wrapText="1"/>
    </xf>
    <xf numFmtId="9" fontId="8" fillId="5" borderId="8" xfId="0" applyNumberFormat="1" applyFont="1" applyFill="1" applyBorder="1" applyAlignment="1">
      <alignment horizontal="center" vertical="center" wrapText="1"/>
    </xf>
    <xf numFmtId="9" fontId="8" fillId="5" borderId="10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9" fontId="8" fillId="6" borderId="11" xfId="0" applyNumberFormat="1" applyFont="1" applyFill="1" applyBorder="1" applyAlignment="1">
      <alignment horizontal="center" vertical="center" wrapText="1"/>
    </xf>
    <xf numFmtId="9" fontId="8" fillId="6" borderId="3" xfId="0" applyNumberFormat="1" applyFont="1" applyFill="1" applyBorder="1" applyAlignment="1">
      <alignment horizontal="center" vertical="center" wrapText="1"/>
    </xf>
    <xf numFmtId="9" fontId="8" fillId="6" borderId="4" xfId="0" applyNumberFormat="1" applyFont="1" applyFill="1" applyBorder="1" applyAlignment="1">
      <alignment horizontal="center" vertical="center" wrapText="1"/>
    </xf>
    <xf numFmtId="9" fontId="8" fillId="4" borderId="8" xfId="0" applyNumberFormat="1" applyFont="1" applyFill="1" applyBorder="1" applyAlignment="1">
      <alignment horizontal="center" vertical="center" wrapText="1"/>
    </xf>
    <xf numFmtId="9" fontId="8" fillId="4" borderId="10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6" borderId="1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9" fontId="8" fillId="6" borderId="2" xfId="0" applyNumberFormat="1" applyFont="1" applyFill="1" applyBorder="1" applyAlignment="1">
      <alignment horizontal="center" vertical="center" wrapText="1"/>
    </xf>
    <xf numFmtId="9" fontId="8" fillId="6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9" fontId="8" fillId="4" borderId="4" xfId="0" applyNumberFormat="1" applyFont="1" applyFill="1" applyBorder="1" applyAlignment="1">
      <alignment horizontal="center"/>
    </xf>
    <xf numFmtId="9" fontId="8" fillId="0" borderId="4" xfId="0" applyNumberFormat="1" applyFont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selection activeCell="F9" sqref="F9"/>
    </sheetView>
  </sheetViews>
  <sheetFormatPr baseColWidth="10" defaultRowHeight="14.4" x14ac:dyDescent="0.3"/>
  <cols>
    <col min="1" max="1" width="5.6640625" customWidth="1"/>
    <col min="2" max="2" width="36.109375" customWidth="1"/>
    <col min="3" max="3" width="21.44140625" customWidth="1"/>
    <col min="4" max="4" width="22.77734375" style="7" customWidth="1"/>
    <col min="5" max="5" width="11.88671875" bestFit="1" customWidth="1"/>
  </cols>
  <sheetData>
    <row r="1" spans="1:4" ht="15.6" x14ac:dyDescent="0.3">
      <c r="A1" s="4" t="s">
        <v>82</v>
      </c>
      <c r="C1" s="1"/>
    </row>
    <row r="2" spans="1:4" x14ac:dyDescent="0.3">
      <c r="A2" s="5" t="s">
        <v>83</v>
      </c>
    </row>
    <row r="3" spans="1:4" x14ac:dyDescent="0.3">
      <c r="A3" s="6" t="s">
        <v>84</v>
      </c>
    </row>
    <row r="5" spans="1:4" ht="15" thickBot="1" x14ac:dyDescent="0.35"/>
    <row r="6" spans="1:4" x14ac:dyDescent="0.3">
      <c r="B6" s="49" t="s">
        <v>88</v>
      </c>
      <c r="C6" s="51" t="s">
        <v>89</v>
      </c>
      <c r="D6" s="53" t="s">
        <v>100</v>
      </c>
    </row>
    <row r="7" spans="1:4" ht="15" thickBot="1" x14ac:dyDescent="0.35">
      <c r="B7" s="50"/>
      <c r="C7" s="52"/>
      <c r="D7" s="54"/>
    </row>
    <row r="8" spans="1:4" ht="15" thickBot="1" x14ac:dyDescent="0.35">
      <c r="B8" s="8" t="s">
        <v>39</v>
      </c>
      <c r="C8" s="9">
        <v>9</v>
      </c>
      <c r="D8" s="10">
        <f>(C9+C11+C13)/C8</f>
        <v>1</v>
      </c>
    </row>
    <row r="9" spans="1:4" x14ac:dyDescent="0.3">
      <c r="B9" s="11" t="s">
        <v>81</v>
      </c>
      <c r="C9" s="12">
        <v>4</v>
      </c>
      <c r="D9" s="57"/>
    </row>
    <row r="10" spans="1:4" x14ac:dyDescent="0.3">
      <c r="B10" s="13" t="s">
        <v>0</v>
      </c>
      <c r="C10" s="14">
        <v>1</v>
      </c>
      <c r="D10" s="58"/>
    </row>
    <row r="11" spans="1:4" x14ac:dyDescent="0.3">
      <c r="B11" s="16" t="s">
        <v>4</v>
      </c>
      <c r="C11" s="17">
        <v>1</v>
      </c>
      <c r="D11" s="58"/>
    </row>
    <row r="12" spans="1:4" x14ac:dyDescent="0.3">
      <c r="B12" s="13" t="s">
        <v>6</v>
      </c>
      <c r="C12" s="14">
        <v>4</v>
      </c>
      <c r="D12" s="58"/>
    </row>
    <row r="13" spans="1:4" ht="15" thickBot="1" x14ac:dyDescent="0.35">
      <c r="B13" s="16" t="s">
        <v>4</v>
      </c>
      <c r="C13" s="17">
        <v>4</v>
      </c>
      <c r="D13" s="59"/>
    </row>
    <row r="14" spans="1:4" ht="15" thickBot="1" x14ac:dyDescent="0.35">
      <c r="B14" s="8" t="s">
        <v>40</v>
      </c>
      <c r="C14" s="9">
        <v>90</v>
      </c>
      <c r="D14" s="10">
        <f>(C15+C17+C18+C21+C22)/C14</f>
        <v>0.98888888888888893</v>
      </c>
    </row>
    <row r="15" spans="1:4" x14ac:dyDescent="0.3">
      <c r="B15" s="11" t="s">
        <v>81</v>
      </c>
      <c r="C15" s="12">
        <v>64</v>
      </c>
      <c r="D15" s="57"/>
    </row>
    <row r="16" spans="1:4" x14ac:dyDescent="0.3">
      <c r="B16" s="13" t="s">
        <v>0</v>
      </c>
      <c r="C16" s="14">
        <v>17</v>
      </c>
      <c r="D16" s="58"/>
    </row>
    <row r="17" spans="2:4" x14ac:dyDescent="0.3">
      <c r="B17" s="16" t="s">
        <v>4</v>
      </c>
      <c r="C17" s="17">
        <v>15</v>
      </c>
      <c r="D17" s="58"/>
    </row>
    <row r="18" spans="2:4" x14ac:dyDescent="0.3">
      <c r="B18" s="16" t="s">
        <v>2</v>
      </c>
      <c r="C18" s="17">
        <v>2</v>
      </c>
      <c r="D18" s="58"/>
    </row>
    <row r="19" spans="2:4" x14ac:dyDescent="0.3">
      <c r="B19" s="13" t="s">
        <v>6</v>
      </c>
      <c r="C19" s="14">
        <v>9</v>
      </c>
      <c r="D19" s="58"/>
    </row>
    <row r="20" spans="2:4" x14ac:dyDescent="0.3">
      <c r="B20" s="16" t="s">
        <v>5</v>
      </c>
      <c r="C20" s="17">
        <v>1</v>
      </c>
      <c r="D20" s="58"/>
    </row>
    <row r="21" spans="2:4" x14ac:dyDescent="0.3">
      <c r="B21" s="16" t="s">
        <v>4</v>
      </c>
      <c r="C21" s="17">
        <v>2</v>
      </c>
      <c r="D21" s="58"/>
    </row>
    <row r="22" spans="2:4" ht="15" thickBot="1" x14ac:dyDescent="0.35">
      <c r="B22" s="16" t="s">
        <v>2</v>
      </c>
      <c r="C22" s="17">
        <v>6</v>
      </c>
      <c r="D22" s="59"/>
    </row>
    <row r="23" spans="2:4" ht="15" thickBot="1" x14ac:dyDescent="0.35">
      <c r="B23" s="8" t="s">
        <v>42</v>
      </c>
      <c r="C23" s="9">
        <v>2432</v>
      </c>
      <c r="D23" s="10">
        <f>(C24+C26+C27+C28+C32+C33+C34+C35-C30)/C23</f>
        <v>0.91694078947368418</v>
      </c>
    </row>
    <row r="24" spans="2:4" x14ac:dyDescent="0.3">
      <c r="B24" s="11" t="s">
        <v>81</v>
      </c>
      <c r="C24" s="12">
        <v>1763</v>
      </c>
      <c r="D24" s="57"/>
    </row>
    <row r="25" spans="2:4" x14ac:dyDescent="0.3">
      <c r="B25" s="13" t="s">
        <v>0</v>
      </c>
      <c r="C25" s="14">
        <v>34</v>
      </c>
      <c r="D25" s="58"/>
    </row>
    <row r="26" spans="2:4" x14ac:dyDescent="0.3">
      <c r="B26" s="16" t="s">
        <v>3</v>
      </c>
      <c r="C26" s="17">
        <v>1</v>
      </c>
      <c r="D26" s="58"/>
    </row>
    <row r="27" spans="2:4" x14ac:dyDescent="0.3">
      <c r="B27" s="16" t="s">
        <v>4</v>
      </c>
      <c r="C27" s="17">
        <v>31</v>
      </c>
      <c r="D27" s="58"/>
    </row>
    <row r="28" spans="2:4" x14ac:dyDescent="0.3">
      <c r="B28" s="16" t="s">
        <v>1</v>
      </c>
      <c r="C28" s="17">
        <v>2</v>
      </c>
      <c r="D28" s="58"/>
    </row>
    <row r="29" spans="2:4" x14ac:dyDescent="0.3">
      <c r="B29" s="13" t="s">
        <v>6</v>
      </c>
      <c r="C29" s="14">
        <v>635</v>
      </c>
      <c r="D29" s="58"/>
    </row>
    <row r="30" spans="2:4" x14ac:dyDescent="0.3">
      <c r="B30" s="16" t="s">
        <v>7</v>
      </c>
      <c r="C30" s="17">
        <v>79</v>
      </c>
      <c r="D30" s="58"/>
    </row>
    <row r="31" spans="2:4" x14ac:dyDescent="0.3">
      <c r="B31" s="16" t="s">
        <v>5</v>
      </c>
      <c r="C31" s="17">
        <v>44</v>
      </c>
      <c r="D31" s="58"/>
    </row>
    <row r="32" spans="2:4" x14ac:dyDescent="0.3">
      <c r="B32" s="16" t="s">
        <v>3</v>
      </c>
      <c r="C32" s="17">
        <v>63</v>
      </c>
      <c r="D32" s="58"/>
    </row>
    <row r="33" spans="2:4" x14ac:dyDescent="0.3">
      <c r="B33" s="16" t="s">
        <v>4</v>
      </c>
      <c r="C33" s="17">
        <v>301</v>
      </c>
      <c r="D33" s="58"/>
    </row>
    <row r="34" spans="2:4" x14ac:dyDescent="0.3">
      <c r="B34" s="16" t="s">
        <v>2</v>
      </c>
      <c r="C34" s="17">
        <v>116</v>
      </c>
      <c r="D34" s="58"/>
    </row>
    <row r="35" spans="2:4" ht="15" thickBot="1" x14ac:dyDescent="0.35">
      <c r="B35" s="16" t="s">
        <v>1</v>
      </c>
      <c r="C35" s="17">
        <v>32</v>
      </c>
      <c r="D35" s="59"/>
    </row>
    <row r="36" spans="2:4" ht="15" thickBot="1" x14ac:dyDescent="0.35">
      <c r="B36" s="8" t="s">
        <v>41</v>
      </c>
      <c r="C36" s="9">
        <v>18</v>
      </c>
      <c r="D36" s="10">
        <f>(C37+C39+C41)/C36</f>
        <v>1</v>
      </c>
    </row>
    <row r="37" spans="2:4" x14ac:dyDescent="0.3">
      <c r="B37" s="11" t="s">
        <v>81</v>
      </c>
      <c r="C37" s="12">
        <v>10</v>
      </c>
      <c r="D37" s="57"/>
    </row>
    <row r="38" spans="2:4" x14ac:dyDescent="0.3">
      <c r="B38" s="13" t="s">
        <v>0</v>
      </c>
      <c r="C38" s="14">
        <v>6</v>
      </c>
      <c r="D38" s="58"/>
    </row>
    <row r="39" spans="2:4" x14ac:dyDescent="0.3">
      <c r="B39" s="16" t="s">
        <v>4</v>
      </c>
      <c r="C39" s="17">
        <v>6</v>
      </c>
      <c r="D39" s="58"/>
    </row>
    <row r="40" spans="2:4" x14ac:dyDescent="0.3">
      <c r="B40" s="13" t="s">
        <v>6</v>
      </c>
      <c r="C40" s="14">
        <v>2</v>
      </c>
      <c r="D40" s="58"/>
    </row>
    <row r="41" spans="2:4" ht="15" thickBot="1" x14ac:dyDescent="0.35">
      <c r="B41" s="16" t="s">
        <v>4</v>
      </c>
      <c r="C41" s="17">
        <v>2</v>
      </c>
      <c r="D41" s="59"/>
    </row>
    <row r="42" spans="2:4" ht="15" thickBot="1" x14ac:dyDescent="0.35">
      <c r="B42" s="8" t="s">
        <v>45</v>
      </c>
      <c r="C42" s="9">
        <v>318</v>
      </c>
      <c r="D42" s="10">
        <f>(C43+C46+C49+C50+C51+C52)/C42</f>
        <v>0.96540880503144655</v>
      </c>
    </row>
    <row r="43" spans="2:4" x14ac:dyDescent="0.3">
      <c r="B43" s="11" t="s">
        <v>81</v>
      </c>
      <c r="C43" s="12">
        <v>183</v>
      </c>
      <c r="D43" s="57"/>
    </row>
    <row r="44" spans="2:4" x14ac:dyDescent="0.3">
      <c r="B44" s="13" t="s">
        <v>0</v>
      </c>
      <c r="C44" s="14">
        <v>34</v>
      </c>
      <c r="D44" s="58"/>
    </row>
    <row r="45" spans="2:4" x14ac:dyDescent="0.3">
      <c r="B45" s="16" t="s">
        <v>5</v>
      </c>
      <c r="C45" s="17">
        <v>3</v>
      </c>
      <c r="D45" s="58"/>
    </row>
    <row r="46" spans="2:4" x14ac:dyDescent="0.3">
      <c r="B46" s="16" t="s">
        <v>4</v>
      </c>
      <c r="C46" s="17">
        <v>31</v>
      </c>
      <c r="D46" s="58"/>
    </row>
    <row r="47" spans="2:4" x14ac:dyDescent="0.3">
      <c r="B47" s="13" t="s">
        <v>6</v>
      </c>
      <c r="C47" s="14">
        <v>101</v>
      </c>
      <c r="D47" s="58"/>
    </row>
    <row r="48" spans="2:4" x14ac:dyDescent="0.3">
      <c r="B48" s="16" t="s">
        <v>5</v>
      </c>
      <c r="C48" s="17">
        <v>8</v>
      </c>
      <c r="D48" s="58"/>
    </row>
    <row r="49" spans="2:4" x14ac:dyDescent="0.3">
      <c r="B49" s="16" t="s">
        <v>3</v>
      </c>
      <c r="C49" s="17">
        <v>9</v>
      </c>
      <c r="D49" s="58"/>
    </row>
    <row r="50" spans="2:4" x14ac:dyDescent="0.3">
      <c r="B50" s="16" t="s">
        <v>4</v>
      </c>
      <c r="C50" s="17">
        <v>56</v>
      </c>
      <c r="D50" s="58"/>
    </row>
    <row r="51" spans="2:4" x14ac:dyDescent="0.3">
      <c r="B51" s="16" t="s">
        <v>2</v>
      </c>
      <c r="C51" s="17">
        <v>19</v>
      </c>
      <c r="D51" s="58"/>
    </row>
    <row r="52" spans="2:4" ht="15" thickBot="1" x14ac:dyDescent="0.35">
      <c r="B52" s="16" t="s">
        <v>1</v>
      </c>
      <c r="C52" s="17">
        <v>9</v>
      </c>
      <c r="D52" s="59"/>
    </row>
    <row r="53" spans="2:4" ht="15" thickBot="1" x14ac:dyDescent="0.35">
      <c r="B53" s="8" t="s">
        <v>46</v>
      </c>
      <c r="C53" s="9">
        <v>141</v>
      </c>
      <c r="D53" s="10">
        <f>(C54+C56+C59+C60+C61-C58)/C53</f>
        <v>0.98581560283687941</v>
      </c>
    </row>
    <row r="54" spans="2:4" x14ac:dyDescent="0.3">
      <c r="B54" s="11" t="s">
        <v>81</v>
      </c>
      <c r="C54" s="12">
        <v>111</v>
      </c>
      <c r="D54" s="57"/>
    </row>
    <row r="55" spans="2:4" x14ac:dyDescent="0.3">
      <c r="B55" s="13" t="s">
        <v>0</v>
      </c>
      <c r="C55" s="14">
        <v>10</v>
      </c>
      <c r="D55" s="58"/>
    </row>
    <row r="56" spans="2:4" x14ac:dyDescent="0.3">
      <c r="B56" s="16" t="s">
        <v>4</v>
      </c>
      <c r="C56" s="17">
        <v>10</v>
      </c>
      <c r="D56" s="58"/>
    </row>
    <row r="57" spans="2:4" x14ac:dyDescent="0.3">
      <c r="B57" s="13" t="s">
        <v>6</v>
      </c>
      <c r="C57" s="14">
        <v>20</v>
      </c>
      <c r="D57" s="58"/>
    </row>
    <row r="58" spans="2:4" x14ac:dyDescent="0.3">
      <c r="B58" s="16" t="s">
        <v>7</v>
      </c>
      <c r="C58" s="17">
        <v>1</v>
      </c>
      <c r="D58" s="58"/>
    </row>
    <row r="59" spans="2:4" x14ac:dyDescent="0.3">
      <c r="B59" s="16" t="s">
        <v>4</v>
      </c>
      <c r="C59" s="17">
        <v>15</v>
      </c>
      <c r="D59" s="58"/>
    </row>
    <row r="60" spans="2:4" x14ac:dyDescent="0.3">
      <c r="B60" s="16" t="s">
        <v>2</v>
      </c>
      <c r="C60" s="17">
        <v>1</v>
      </c>
      <c r="D60" s="58"/>
    </row>
    <row r="61" spans="2:4" ht="15" thickBot="1" x14ac:dyDescent="0.35">
      <c r="B61" s="16" t="s">
        <v>1</v>
      </c>
      <c r="C61" s="17">
        <v>3</v>
      </c>
      <c r="D61" s="59"/>
    </row>
    <row r="62" spans="2:4" ht="15" thickBot="1" x14ac:dyDescent="0.35">
      <c r="B62" s="8" t="s">
        <v>47</v>
      </c>
      <c r="C62" s="9">
        <v>17</v>
      </c>
      <c r="D62" s="10">
        <f>(C63+C65)/C62</f>
        <v>1</v>
      </c>
    </row>
    <row r="63" spans="2:4" x14ac:dyDescent="0.3">
      <c r="B63" s="11" t="s">
        <v>81</v>
      </c>
      <c r="C63" s="12">
        <v>16</v>
      </c>
      <c r="D63" s="57"/>
    </row>
    <row r="64" spans="2:4" x14ac:dyDescent="0.3">
      <c r="B64" s="13" t="s">
        <v>0</v>
      </c>
      <c r="C64" s="14">
        <v>1</v>
      </c>
      <c r="D64" s="58"/>
    </row>
    <row r="65" spans="2:4" ht="15" thickBot="1" x14ac:dyDescent="0.35">
      <c r="B65" s="16" t="s">
        <v>4</v>
      </c>
      <c r="C65" s="17">
        <v>1</v>
      </c>
      <c r="D65" s="59"/>
    </row>
    <row r="66" spans="2:4" ht="15" thickBot="1" x14ac:dyDescent="0.35">
      <c r="B66" s="8" t="s">
        <v>65</v>
      </c>
      <c r="C66" s="9">
        <v>31</v>
      </c>
      <c r="D66" s="10">
        <f>(C67+C69+C71+C72)/C66</f>
        <v>1</v>
      </c>
    </row>
    <row r="67" spans="2:4" x14ac:dyDescent="0.3">
      <c r="B67" s="11" t="s">
        <v>81</v>
      </c>
      <c r="C67" s="12">
        <v>26</v>
      </c>
      <c r="D67" s="57"/>
    </row>
    <row r="68" spans="2:4" x14ac:dyDescent="0.3">
      <c r="B68" s="13" t="s">
        <v>0</v>
      </c>
      <c r="C68" s="14">
        <v>2</v>
      </c>
      <c r="D68" s="58"/>
    </row>
    <row r="69" spans="2:4" x14ac:dyDescent="0.3">
      <c r="B69" s="16" t="s">
        <v>4</v>
      </c>
      <c r="C69" s="17">
        <v>2</v>
      </c>
      <c r="D69" s="58"/>
    </row>
    <row r="70" spans="2:4" x14ac:dyDescent="0.3">
      <c r="B70" s="13" t="s">
        <v>6</v>
      </c>
      <c r="C70" s="14">
        <v>3</v>
      </c>
      <c r="D70" s="58"/>
    </row>
    <row r="71" spans="2:4" x14ac:dyDescent="0.3">
      <c r="B71" s="16" t="s">
        <v>3</v>
      </c>
      <c r="C71" s="17">
        <v>1</v>
      </c>
      <c r="D71" s="58"/>
    </row>
    <row r="72" spans="2:4" ht="15" thickBot="1" x14ac:dyDescent="0.35">
      <c r="B72" s="16" t="s">
        <v>2</v>
      </c>
      <c r="C72" s="17">
        <v>2</v>
      </c>
      <c r="D72" s="59"/>
    </row>
    <row r="73" spans="2:4" ht="15" thickBot="1" x14ac:dyDescent="0.35">
      <c r="B73" s="8" t="s">
        <v>70</v>
      </c>
      <c r="C73" s="9">
        <v>9</v>
      </c>
      <c r="D73" s="10">
        <f>(0+C75)/C73</f>
        <v>1</v>
      </c>
    </row>
    <row r="74" spans="2:4" x14ac:dyDescent="0.3">
      <c r="B74" s="13" t="s">
        <v>6</v>
      </c>
      <c r="C74" s="14">
        <v>9</v>
      </c>
      <c r="D74" s="57"/>
    </row>
    <row r="75" spans="2:4" ht="15" thickBot="1" x14ac:dyDescent="0.35">
      <c r="B75" s="16" t="s">
        <v>4</v>
      </c>
      <c r="C75" s="17">
        <v>9</v>
      </c>
      <c r="D75" s="59"/>
    </row>
    <row r="76" spans="2:4" ht="15" thickBot="1" x14ac:dyDescent="0.35">
      <c r="B76" s="8" t="s">
        <v>58</v>
      </c>
      <c r="C76" s="9">
        <v>391</v>
      </c>
      <c r="D76" s="10">
        <f>(C77+C80+C81+C82+C85+C86+C87+C88)/C76</f>
        <v>0.99232736572890023</v>
      </c>
    </row>
    <row r="77" spans="2:4" x14ac:dyDescent="0.3">
      <c r="B77" s="11" t="s">
        <v>81</v>
      </c>
      <c r="C77" s="12">
        <v>261</v>
      </c>
      <c r="D77" s="57"/>
    </row>
    <row r="78" spans="2:4" x14ac:dyDescent="0.3">
      <c r="B78" s="13" t="s">
        <v>0</v>
      </c>
      <c r="C78" s="14">
        <v>61</v>
      </c>
      <c r="D78" s="58"/>
    </row>
    <row r="79" spans="2:4" x14ac:dyDescent="0.3">
      <c r="B79" s="16" t="s">
        <v>5</v>
      </c>
      <c r="C79" s="17">
        <v>1</v>
      </c>
      <c r="D79" s="58"/>
    </row>
    <row r="80" spans="2:4" x14ac:dyDescent="0.3">
      <c r="B80" s="16" t="s">
        <v>4</v>
      </c>
      <c r="C80" s="17">
        <v>53</v>
      </c>
      <c r="D80" s="58"/>
    </row>
    <row r="81" spans="2:4" x14ac:dyDescent="0.3">
      <c r="B81" s="16" t="s">
        <v>2</v>
      </c>
      <c r="C81" s="17">
        <v>5</v>
      </c>
      <c r="D81" s="58"/>
    </row>
    <row r="82" spans="2:4" x14ac:dyDescent="0.3">
      <c r="B82" s="16" t="s">
        <v>1</v>
      </c>
      <c r="C82" s="17">
        <v>2</v>
      </c>
      <c r="D82" s="58"/>
    </row>
    <row r="83" spans="2:4" x14ac:dyDescent="0.3">
      <c r="B83" s="13" t="s">
        <v>6</v>
      </c>
      <c r="C83" s="14">
        <v>69</v>
      </c>
      <c r="D83" s="58"/>
    </row>
    <row r="84" spans="2:4" x14ac:dyDescent="0.3">
      <c r="B84" s="16" t="s">
        <v>5</v>
      </c>
      <c r="C84" s="17">
        <v>2</v>
      </c>
      <c r="D84" s="58"/>
    </row>
    <row r="85" spans="2:4" x14ac:dyDescent="0.3">
      <c r="B85" s="16" t="s">
        <v>3</v>
      </c>
      <c r="C85" s="17">
        <v>7</v>
      </c>
      <c r="D85" s="58"/>
    </row>
    <row r="86" spans="2:4" x14ac:dyDescent="0.3">
      <c r="B86" s="16" t="s">
        <v>4</v>
      </c>
      <c r="C86" s="17">
        <v>45</v>
      </c>
      <c r="D86" s="58"/>
    </row>
    <row r="87" spans="2:4" x14ac:dyDescent="0.3">
      <c r="B87" s="16" t="s">
        <v>2</v>
      </c>
      <c r="C87" s="17">
        <v>12</v>
      </c>
      <c r="D87" s="58"/>
    </row>
    <row r="88" spans="2:4" ht="15" thickBot="1" x14ac:dyDescent="0.35">
      <c r="B88" s="16" t="s">
        <v>1</v>
      </c>
      <c r="C88" s="17">
        <v>3</v>
      </c>
      <c r="D88" s="59"/>
    </row>
    <row r="89" spans="2:4" ht="15" thickBot="1" x14ac:dyDescent="0.35">
      <c r="B89" s="8" t="s">
        <v>37</v>
      </c>
      <c r="C89" s="9">
        <v>19</v>
      </c>
      <c r="D89" s="10">
        <f>(C90+C92+C94)/C89</f>
        <v>1</v>
      </c>
    </row>
    <row r="90" spans="2:4" x14ac:dyDescent="0.3">
      <c r="B90" s="11" t="s">
        <v>81</v>
      </c>
      <c r="C90" s="12">
        <v>13</v>
      </c>
      <c r="D90" s="57"/>
    </row>
    <row r="91" spans="2:4" x14ac:dyDescent="0.3">
      <c r="B91" s="13" t="s">
        <v>0</v>
      </c>
      <c r="C91" s="14">
        <v>1</v>
      </c>
      <c r="D91" s="58"/>
    </row>
    <row r="92" spans="2:4" x14ac:dyDescent="0.3">
      <c r="B92" s="16" t="s">
        <v>2</v>
      </c>
      <c r="C92" s="17">
        <v>1</v>
      </c>
      <c r="D92" s="58"/>
    </row>
    <row r="93" spans="2:4" x14ac:dyDescent="0.3">
      <c r="B93" s="13" t="s">
        <v>6</v>
      </c>
      <c r="C93" s="14">
        <v>5</v>
      </c>
      <c r="D93" s="58"/>
    </row>
    <row r="94" spans="2:4" ht="15" thickBot="1" x14ac:dyDescent="0.35">
      <c r="B94" s="16" t="s">
        <v>4</v>
      </c>
      <c r="C94" s="17">
        <v>5</v>
      </c>
      <c r="D94" s="59"/>
    </row>
    <row r="95" spans="2:4" ht="15" thickBot="1" x14ac:dyDescent="0.35">
      <c r="B95" s="18" t="s">
        <v>90</v>
      </c>
      <c r="C95" s="19">
        <f>C8+C14+C23+C36+C42+C53+C62+C66+C73+C76+C89</f>
        <v>3475</v>
      </c>
      <c r="D95" s="55">
        <f>(C96+C11+C13+C17+C18+C21+C22+C26+C27+C28+C32+C33+C34+C35+C39+C41+C46+C49+C50+C51+C52+C56+C59+C60+C61+C65+C69+C71+C72+C75+C80+C81+C82+C85+C86+C87+C88+C92+C94-C30-C58)/C95</f>
        <v>0.93697841726618702</v>
      </c>
    </row>
    <row r="96" spans="2:4" ht="15" thickBot="1" x14ac:dyDescent="0.35">
      <c r="B96" s="20" t="s">
        <v>91</v>
      </c>
      <c r="C96" s="21">
        <f>C9+C15+C24+C37+C43+C54+C63+C67+C77+C90</f>
        <v>2451</v>
      </c>
      <c r="D96" s="56"/>
    </row>
  </sheetData>
  <mergeCells count="15">
    <mergeCell ref="B6:B7"/>
    <mergeCell ref="C6:C7"/>
    <mergeCell ref="D6:D7"/>
    <mergeCell ref="D95:D96"/>
    <mergeCell ref="D9:D13"/>
    <mergeCell ref="D15:D22"/>
    <mergeCell ref="D24:D35"/>
    <mergeCell ref="D77:D88"/>
    <mergeCell ref="D90:D94"/>
    <mergeCell ref="D37:D41"/>
    <mergeCell ref="D43:D52"/>
    <mergeCell ref="D54:D61"/>
    <mergeCell ref="D63:D65"/>
    <mergeCell ref="D67:D72"/>
    <mergeCell ref="D74:D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4"/>
  <sheetViews>
    <sheetView workbookViewId="0">
      <selection activeCell="F16" sqref="F16"/>
    </sheetView>
  </sheetViews>
  <sheetFormatPr baseColWidth="10" defaultRowHeight="14.4" x14ac:dyDescent="0.3"/>
  <cols>
    <col min="1" max="1" width="5.88671875" customWidth="1"/>
    <col min="2" max="2" width="39.5546875" bestFit="1" customWidth="1"/>
    <col min="3" max="3" width="21.44140625" bestFit="1" customWidth="1"/>
    <col min="4" max="4" width="22.21875" style="7" customWidth="1"/>
  </cols>
  <sheetData>
    <row r="1" spans="1:4" ht="15.6" x14ac:dyDescent="0.3">
      <c r="A1" s="4" t="s">
        <v>82</v>
      </c>
    </row>
    <row r="2" spans="1:4" x14ac:dyDescent="0.3">
      <c r="A2" s="5" t="s">
        <v>85</v>
      </c>
    </row>
    <row r="3" spans="1:4" x14ac:dyDescent="0.3">
      <c r="A3" s="6" t="s">
        <v>84</v>
      </c>
    </row>
    <row r="5" spans="1:4" ht="15" thickBot="1" x14ac:dyDescent="0.35"/>
    <row r="6" spans="1:4" x14ac:dyDescent="0.3">
      <c r="B6" s="49" t="s">
        <v>88</v>
      </c>
      <c r="C6" s="51" t="s">
        <v>89</v>
      </c>
      <c r="D6" s="53" t="s">
        <v>100</v>
      </c>
    </row>
    <row r="7" spans="1:4" ht="15" thickBot="1" x14ac:dyDescent="0.35">
      <c r="B7" s="60"/>
      <c r="C7" s="61"/>
      <c r="D7" s="62"/>
    </row>
    <row r="8" spans="1:4" ht="15" thickBot="1" x14ac:dyDescent="0.35">
      <c r="B8" s="8" t="s">
        <v>80</v>
      </c>
      <c r="C8" s="9">
        <v>297</v>
      </c>
      <c r="D8" s="10">
        <f>(C9+C13+C14+C18+C19+C20+C21-C11-C16)/C8</f>
        <v>0.84848484848484851</v>
      </c>
    </row>
    <row r="9" spans="1:4" x14ac:dyDescent="0.3">
      <c r="B9" s="26" t="s">
        <v>81</v>
      </c>
      <c r="C9" s="27">
        <v>76</v>
      </c>
      <c r="D9" s="57"/>
    </row>
    <row r="10" spans="1:4" x14ac:dyDescent="0.3">
      <c r="B10" s="13" t="s">
        <v>0</v>
      </c>
      <c r="C10" s="14">
        <v>63</v>
      </c>
      <c r="D10" s="58"/>
    </row>
    <row r="11" spans="1:4" x14ac:dyDescent="0.3">
      <c r="B11" s="16" t="s">
        <v>7</v>
      </c>
      <c r="C11" s="17">
        <v>2</v>
      </c>
      <c r="D11" s="58"/>
    </row>
    <row r="12" spans="1:4" x14ac:dyDescent="0.3">
      <c r="B12" s="16" t="s">
        <v>3</v>
      </c>
      <c r="C12" s="17">
        <v>2</v>
      </c>
      <c r="D12" s="58"/>
    </row>
    <row r="13" spans="1:4" x14ac:dyDescent="0.3">
      <c r="B13" s="16" t="s">
        <v>4</v>
      </c>
      <c r="C13" s="17">
        <v>58</v>
      </c>
      <c r="D13" s="58"/>
    </row>
    <row r="14" spans="1:4" x14ac:dyDescent="0.3">
      <c r="B14" s="16" t="s">
        <v>1</v>
      </c>
      <c r="C14" s="17">
        <v>1</v>
      </c>
      <c r="D14" s="58"/>
    </row>
    <row r="15" spans="1:4" x14ac:dyDescent="0.3">
      <c r="B15" s="13" t="s">
        <v>6</v>
      </c>
      <c r="C15" s="14">
        <v>158</v>
      </c>
      <c r="D15" s="58"/>
    </row>
    <row r="16" spans="1:4" x14ac:dyDescent="0.3">
      <c r="B16" s="16" t="s">
        <v>7</v>
      </c>
      <c r="C16" s="17">
        <v>1</v>
      </c>
      <c r="D16" s="58"/>
    </row>
    <row r="17" spans="2:4" x14ac:dyDescent="0.3">
      <c r="B17" s="16" t="s">
        <v>5</v>
      </c>
      <c r="C17" s="17">
        <v>37</v>
      </c>
      <c r="D17" s="58"/>
    </row>
    <row r="18" spans="2:4" x14ac:dyDescent="0.3">
      <c r="B18" s="16" t="s">
        <v>3</v>
      </c>
      <c r="C18" s="17">
        <v>38</v>
      </c>
      <c r="D18" s="58"/>
    </row>
    <row r="19" spans="2:4" x14ac:dyDescent="0.3">
      <c r="B19" s="16" t="s">
        <v>4</v>
      </c>
      <c r="C19" s="17">
        <v>55</v>
      </c>
      <c r="D19" s="58"/>
    </row>
    <row r="20" spans="2:4" x14ac:dyDescent="0.3">
      <c r="B20" s="16" t="s">
        <v>2</v>
      </c>
      <c r="C20" s="17">
        <v>9</v>
      </c>
      <c r="D20" s="58"/>
    </row>
    <row r="21" spans="2:4" ht="15" thickBot="1" x14ac:dyDescent="0.35">
      <c r="B21" s="16" t="s">
        <v>1</v>
      </c>
      <c r="C21" s="17">
        <v>18</v>
      </c>
      <c r="D21" s="59"/>
    </row>
    <row r="22" spans="2:4" ht="15" thickBot="1" x14ac:dyDescent="0.35">
      <c r="B22" s="8" t="s">
        <v>38</v>
      </c>
      <c r="C22" s="9">
        <v>82</v>
      </c>
      <c r="D22" s="10">
        <f>(C23+C26+C25+C30+C31+C32-C28)/C22</f>
        <v>0.93902439024390238</v>
      </c>
    </row>
    <row r="23" spans="2:4" x14ac:dyDescent="0.3">
      <c r="B23" s="26" t="s">
        <v>81</v>
      </c>
      <c r="C23" s="27">
        <v>49</v>
      </c>
      <c r="D23" s="57"/>
    </row>
    <row r="24" spans="2:4" x14ac:dyDescent="0.3">
      <c r="B24" s="13" t="s">
        <v>0</v>
      </c>
      <c r="C24" s="14">
        <v>7</v>
      </c>
      <c r="D24" s="58"/>
    </row>
    <row r="25" spans="2:4" x14ac:dyDescent="0.3">
      <c r="B25" s="16" t="s">
        <v>3</v>
      </c>
      <c r="C25" s="17">
        <v>1</v>
      </c>
      <c r="D25" s="58"/>
    </row>
    <row r="26" spans="2:4" x14ac:dyDescent="0.3">
      <c r="B26" s="16" t="s">
        <v>4</v>
      </c>
      <c r="C26" s="17">
        <v>6</v>
      </c>
      <c r="D26" s="58"/>
    </row>
    <row r="27" spans="2:4" x14ac:dyDescent="0.3">
      <c r="B27" s="13" t="s">
        <v>6</v>
      </c>
      <c r="C27" s="14">
        <v>26</v>
      </c>
      <c r="D27" s="58"/>
    </row>
    <row r="28" spans="2:4" x14ac:dyDescent="0.3">
      <c r="B28" s="16" t="s">
        <v>7</v>
      </c>
      <c r="C28" s="17">
        <v>1</v>
      </c>
      <c r="D28" s="58"/>
    </row>
    <row r="29" spans="2:4" x14ac:dyDescent="0.3">
      <c r="B29" s="16" t="s">
        <v>5</v>
      </c>
      <c r="C29" s="17">
        <v>3</v>
      </c>
      <c r="D29" s="58"/>
    </row>
    <row r="30" spans="2:4" x14ac:dyDescent="0.3">
      <c r="B30" s="16" t="s">
        <v>3</v>
      </c>
      <c r="C30" s="17">
        <v>7</v>
      </c>
      <c r="D30" s="58"/>
    </row>
    <row r="31" spans="2:4" x14ac:dyDescent="0.3">
      <c r="B31" s="16" t="s">
        <v>4</v>
      </c>
      <c r="C31" s="17">
        <v>10</v>
      </c>
      <c r="D31" s="58"/>
    </row>
    <row r="32" spans="2:4" ht="15" thickBot="1" x14ac:dyDescent="0.35">
      <c r="B32" s="16" t="s">
        <v>1</v>
      </c>
      <c r="C32" s="17">
        <v>5</v>
      </c>
      <c r="D32" s="59"/>
    </row>
    <row r="33" spans="2:4" ht="15" thickBot="1" x14ac:dyDescent="0.35">
      <c r="B33" s="8" t="s">
        <v>39</v>
      </c>
      <c r="C33" s="9">
        <v>205</v>
      </c>
      <c r="D33" s="10">
        <f>(C34+C36+C37+C38+C41+C42+C43+C44)/C33</f>
        <v>0.97073170731707314</v>
      </c>
    </row>
    <row r="34" spans="2:4" x14ac:dyDescent="0.3">
      <c r="B34" s="26" t="s">
        <v>81</v>
      </c>
      <c r="C34" s="27">
        <v>127</v>
      </c>
      <c r="D34" s="57"/>
    </row>
    <row r="35" spans="2:4" x14ac:dyDescent="0.3">
      <c r="B35" s="13" t="s">
        <v>0</v>
      </c>
      <c r="C35" s="14">
        <v>7</v>
      </c>
      <c r="D35" s="58"/>
    </row>
    <row r="36" spans="2:4" x14ac:dyDescent="0.3">
      <c r="B36" s="16" t="s">
        <v>3</v>
      </c>
      <c r="C36" s="17">
        <v>3</v>
      </c>
      <c r="D36" s="58"/>
    </row>
    <row r="37" spans="2:4" x14ac:dyDescent="0.3">
      <c r="B37" s="16" t="s">
        <v>4</v>
      </c>
      <c r="C37" s="17">
        <v>1</v>
      </c>
      <c r="D37" s="58"/>
    </row>
    <row r="38" spans="2:4" x14ac:dyDescent="0.3">
      <c r="B38" s="16" t="s">
        <v>1</v>
      </c>
      <c r="C38" s="17">
        <v>3</v>
      </c>
      <c r="D38" s="58"/>
    </row>
    <row r="39" spans="2:4" x14ac:dyDescent="0.3">
      <c r="B39" s="13" t="s">
        <v>6</v>
      </c>
      <c r="C39" s="14">
        <v>71</v>
      </c>
      <c r="D39" s="58"/>
    </row>
    <row r="40" spans="2:4" x14ac:dyDescent="0.3">
      <c r="B40" s="16" t="s">
        <v>5</v>
      </c>
      <c r="C40" s="17">
        <v>6</v>
      </c>
      <c r="D40" s="58"/>
    </row>
    <row r="41" spans="2:4" x14ac:dyDescent="0.3">
      <c r="B41" s="16" t="s">
        <v>3</v>
      </c>
      <c r="C41" s="17">
        <v>31</v>
      </c>
      <c r="D41" s="58"/>
    </row>
    <row r="42" spans="2:4" x14ac:dyDescent="0.3">
      <c r="B42" s="16" t="s">
        <v>4</v>
      </c>
      <c r="C42" s="17">
        <v>24</v>
      </c>
      <c r="D42" s="58"/>
    </row>
    <row r="43" spans="2:4" x14ac:dyDescent="0.3">
      <c r="B43" s="16" t="s">
        <v>2</v>
      </c>
      <c r="C43" s="17">
        <v>4</v>
      </c>
      <c r="D43" s="58"/>
    </row>
    <row r="44" spans="2:4" ht="15" thickBot="1" x14ac:dyDescent="0.35">
      <c r="B44" s="16" t="s">
        <v>1</v>
      </c>
      <c r="C44" s="17">
        <v>6</v>
      </c>
      <c r="D44" s="59"/>
    </row>
    <row r="45" spans="2:4" ht="15" thickBot="1" x14ac:dyDescent="0.35">
      <c r="B45" s="8" t="s">
        <v>43</v>
      </c>
      <c r="C45" s="9">
        <v>70</v>
      </c>
      <c r="D45" s="10">
        <f>(C46+C48+C51+C52+C53+C54)/C45</f>
        <v>0.91428571428571426</v>
      </c>
    </row>
    <row r="46" spans="2:4" x14ac:dyDescent="0.3">
      <c r="B46" s="26" t="s">
        <v>81</v>
      </c>
      <c r="C46" s="27">
        <v>6</v>
      </c>
      <c r="D46" s="57"/>
    </row>
    <row r="47" spans="2:4" x14ac:dyDescent="0.3">
      <c r="B47" s="13" t="s">
        <v>0</v>
      </c>
      <c r="C47" s="14">
        <v>6</v>
      </c>
      <c r="D47" s="58"/>
    </row>
    <row r="48" spans="2:4" x14ac:dyDescent="0.3">
      <c r="B48" s="16" t="s">
        <v>4</v>
      </c>
      <c r="C48" s="17">
        <v>6</v>
      </c>
      <c r="D48" s="58"/>
    </row>
    <row r="49" spans="2:4" x14ac:dyDescent="0.3">
      <c r="B49" s="13" t="s">
        <v>6</v>
      </c>
      <c r="C49" s="14">
        <v>58</v>
      </c>
      <c r="D49" s="58"/>
    </row>
    <row r="50" spans="2:4" x14ac:dyDescent="0.3">
      <c r="B50" s="16" t="s">
        <v>5</v>
      </c>
      <c r="C50" s="17">
        <v>6</v>
      </c>
      <c r="D50" s="58"/>
    </row>
    <row r="51" spans="2:4" x14ac:dyDescent="0.3">
      <c r="B51" s="16" t="s">
        <v>3</v>
      </c>
      <c r="C51" s="17">
        <v>11</v>
      </c>
      <c r="D51" s="58"/>
    </row>
    <row r="52" spans="2:4" x14ac:dyDescent="0.3">
      <c r="B52" s="16" t="s">
        <v>4</v>
      </c>
      <c r="C52" s="17">
        <v>30</v>
      </c>
      <c r="D52" s="58"/>
    </row>
    <row r="53" spans="2:4" x14ac:dyDescent="0.3">
      <c r="B53" s="16" t="s">
        <v>2</v>
      </c>
      <c r="C53" s="17">
        <v>1</v>
      </c>
      <c r="D53" s="58"/>
    </row>
    <row r="54" spans="2:4" ht="15" thickBot="1" x14ac:dyDescent="0.35">
      <c r="B54" s="16" t="s">
        <v>1</v>
      </c>
      <c r="C54" s="17">
        <v>10</v>
      </c>
      <c r="D54" s="59"/>
    </row>
    <row r="55" spans="2:4" ht="15" thickBot="1" x14ac:dyDescent="0.35">
      <c r="B55" s="8" t="s">
        <v>49</v>
      </c>
      <c r="C55" s="9">
        <v>219</v>
      </c>
      <c r="D55" s="10">
        <f>(C56+C58+C59+C60+C64+C65+C66+C67-C62)/C55</f>
        <v>0.9452054794520548</v>
      </c>
    </row>
    <row r="56" spans="2:4" x14ac:dyDescent="0.3">
      <c r="B56" s="26" t="s">
        <v>81</v>
      </c>
      <c r="C56" s="27">
        <v>94</v>
      </c>
      <c r="D56" s="57"/>
    </row>
    <row r="57" spans="2:4" x14ac:dyDescent="0.3">
      <c r="B57" s="13" t="s">
        <v>0</v>
      </c>
      <c r="C57" s="14">
        <v>14</v>
      </c>
      <c r="D57" s="58"/>
    </row>
    <row r="58" spans="2:4" x14ac:dyDescent="0.3">
      <c r="B58" s="16" t="s">
        <v>3</v>
      </c>
      <c r="C58" s="17">
        <v>12</v>
      </c>
      <c r="D58" s="58"/>
    </row>
    <row r="59" spans="2:4" x14ac:dyDescent="0.3">
      <c r="B59" s="16" t="s">
        <v>2</v>
      </c>
      <c r="C59" s="17">
        <v>1</v>
      </c>
      <c r="D59" s="58"/>
    </row>
    <row r="60" spans="2:4" x14ac:dyDescent="0.3">
      <c r="B60" s="16" t="s">
        <v>1</v>
      </c>
      <c r="C60" s="17">
        <v>1</v>
      </c>
      <c r="D60" s="58"/>
    </row>
    <row r="61" spans="2:4" x14ac:dyDescent="0.3">
      <c r="B61" s="13" t="s">
        <v>6</v>
      </c>
      <c r="C61" s="14">
        <v>111</v>
      </c>
      <c r="D61" s="58"/>
    </row>
    <row r="62" spans="2:4" x14ac:dyDescent="0.3">
      <c r="B62" s="16" t="s">
        <v>7</v>
      </c>
      <c r="C62" s="17">
        <v>1</v>
      </c>
      <c r="D62" s="58"/>
    </row>
    <row r="63" spans="2:4" x14ac:dyDescent="0.3">
      <c r="B63" s="16" t="s">
        <v>5</v>
      </c>
      <c r="C63" s="17">
        <v>10</v>
      </c>
      <c r="D63" s="58"/>
    </row>
    <row r="64" spans="2:4" x14ac:dyDescent="0.3">
      <c r="B64" s="16" t="s">
        <v>3</v>
      </c>
      <c r="C64" s="17">
        <v>55</v>
      </c>
      <c r="D64" s="58"/>
    </row>
    <row r="65" spans="2:4" x14ac:dyDescent="0.3">
      <c r="B65" s="16" t="s">
        <v>4</v>
      </c>
      <c r="C65" s="17">
        <v>39</v>
      </c>
      <c r="D65" s="58"/>
    </row>
    <row r="66" spans="2:4" x14ac:dyDescent="0.3">
      <c r="B66" s="16" t="s">
        <v>2</v>
      </c>
      <c r="C66" s="17">
        <v>1</v>
      </c>
      <c r="D66" s="58"/>
    </row>
    <row r="67" spans="2:4" ht="15" thickBot="1" x14ac:dyDescent="0.35">
      <c r="B67" s="16" t="s">
        <v>1</v>
      </c>
      <c r="C67" s="17">
        <v>5</v>
      </c>
      <c r="D67" s="59"/>
    </row>
    <row r="68" spans="2:4" ht="15" thickBot="1" x14ac:dyDescent="0.35">
      <c r="B68" s="8" t="s">
        <v>40</v>
      </c>
      <c r="C68" s="9">
        <v>877</v>
      </c>
      <c r="D68" s="10">
        <f>(C69+C72+C73+C74+C75+C79+C80+C81+C82-C77)/C68</f>
        <v>0.96351197263397947</v>
      </c>
    </row>
    <row r="69" spans="2:4" x14ac:dyDescent="0.3">
      <c r="B69" s="26" t="s">
        <v>81</v>
      </c>
      <c r="C69" s="27">
        <v>581</v>
      </c>
      <c r="D69" s="57"/>
    </row>
    <row r="70" spans="2:4" x14ac:dyDescent="0.3">
      <c r="B70" s="13" t="s">
        <v>0</v>
      </c>
      <c r="C70" s="14">
        <v>110</v>
      </c>
      <c r="D70" s="58"/>
    </row>
    <row r="71" spans="2:4" x14ac:dyDescent="0.3">
      <c r="B71" s="16" t="s">
        <v>5</v>
      </c>
      <c r="C71" s="17">
        <v>2</v>
      </c>
      <c r="D71" s="58"/>
    </row>
    <row r="72" spans="2:4" x14ac:dyDescent="0.3">
      <c r="B72" s="16" t="s">
        <v>3</v>
      </c>
      <c r="C72" s="17">
        <v>10</v>
      </c>
      <c r="D72" s="58"/>
    </row>
    <row r="73" spans="2:4" x14ac:dyDescent="0.3">
      <c r="B73" s="16" t="s">
        <v>4</v>
      </c>
      <c r="C73" s="17">
        <v>91</v>
      </c>
      <c r="D73" s="58"/>
    </row>
    <row r="74" spans="2:4" x14ac:dyDescent="0.3">
      <c r="B74" s="16" t="s">
        <v>2</v>
      </c>
      <c r="C74" s="17">
        <v>4</v>
      </c>
      <c r="D74" s="58"/>
    </row>
    <row r="75" spans="2:4" x14ac:dyDescent="0.3">
      <c r="B75" s="16" t="s">
        <v>1</v>
      </c>
      <c r="C75" s="17">
        <v>3</v>
      </c>
      <c r="D75" s="58"/>
    </row>
    <row r="76" spans="2:4" x14ac:dyDescent="0.3">
      <c r="B76" s="13" t="s">
        <v>6</v>
      </c>
      <c r="C76" s="14">
        <v>186</v>
      </c>
      <c r="D76" s="58"/>
    </row>
    <row r="77" spans="2:4" x14ac:dyDescent="0.3">
      <c r="B77" s="16" t="s">
        <v>7</v>
      </c>
      <c r="C77" s="17">
        <v>2</v>
      </c>
      <c r="D77" s="58"/>
    </row>
    <row r="78" spans="2:4" x14ac:dyDescent="0.3">
      <c r="B78" s="16" t="s">
        <v>5</v>
      </c>
      <c r="C78" s="17">
        <v>26</v>
      </c>
      <c r="D78" s="58"/>
    </row>
    <row r="79" spans="2:4" x14ac:dyDescent="0.3">
      <c r="B79" s="16" t="s">
        <v>3</v>
      </c>
      <c r="C79" s="17">
        <v>42</v>
      </c>
      <c r="D79" s="58"/>
    </row>
    <row r="80" spans="2:4" x14ac:dyDescent="0.3">
      <c r="B80" s="16" t="s">
        <v>4</v>
      </c>
      <c r="C80" s="17">
        <v>77</v>
      </c>
      <c r="D80" s="58"/>
    </row>
    <row r="81" spans="2:4" x14ac:dyDescent="0.3">
      <c r="B81" s="16" t="s">
        <v>2</v>
      </c>
      <c r="C81" s="17">
        <v>25</v>
      </c>
      <c r="D81" s="58"/>
    </row>
    <row r="82" spans="2:4" ht="15" thickBot="1" x14ac:dyDescent="0.35">
      <c r="B82" s="16" t="s">
        <v>1</v>
      </c>
      <c r="C82" s="17">
        <v>14</v>
      </c>
      <c r="D82" s="59"/>
    </row>
    <row r="83" spans="2:4" ht="15" thickBot="1" x14ac:dyDescent="0.35">
      <c r="B83" s="8" t="s">
        <v>42</v>
      </c>
      <c r="C83" s="9">
        <v>7487</v>
      </c>
      <c r="D83" s="10">
        <f>(C84+C88+C89+C90+C91+C95+C96+C97+C98-C93-C86)/C83</f>
        <v>0.92560438092694008</v>
      </c>
    </row>
    <row r="84" spans="2:4" x14ac:dyDescent="0.3">
      <c r="B84" s="26" t="s">
        <v>81</v>
      </c>
      <c r="C84" s="27">
        <v>5219</v>
      </c>
      <c r="D84" s="57"/>
    </row>
    <row r="85" spans="2:4" x14ac:dyDescent="0.3">
      <c r="B85" s="13" t="s">
        <v>0</v>
      </c>
      <c r="C85" s="14">
        <v>509</v>
      </c>
      <c r="D85" s="58"/>
    </row>
    <row r="86" spans="2:4" x14ac:dyDescent="0.3">
      <c r="B86" s="16" t="s">
        <v>7</v>
      </c>
      <c r="C86" s="17">
        <v>1</v>
      </c>
      <c r="D86" s="58"/>
    </row>
    <row r="87" spans="2:4" x14ac:dyDescent="0.3">
      <c r="B87" s="16" t="s">
        <v>5</v>
      </c>
      <c r="C87" s="17">
        <v>5</v>
      </c>
      <c r="D87" s="58"/>
    </row>
    <row r="88" spans="2:4" x14ac:dyDescent="0.3">
      <c r="B88" s="16" t="s">
        <v>3</v>
      </c>
      <c r="C88" s="17">
        <v>86</v>
      </c>
      <c r="D88" s="58"/>
    </row>
    <row r="89" spans="2:4" x14ac:dyDescent="0.3">
      <c r="B89" s="16" t="s">
        <v>4</v>
      </c>
      <c r="C89" s="17">
        <v>353</v>
      </c>
      <c r="D89" s="58"/>
    </row>
    <row r="90" spans="2:4" x14ac:dyDescent="0.3">
      <c r="B90" s="16" t="s">
        <v>2</v>
      </c>
      <c r="C90" s="17">
        <v>27</v>
      </c>
      <c r="D90" s="58"/>
    </row>
    <row r="91" spans="2:4" x14ac:dyDescent="0.3">
      <c r="B91" s="16" t="s">
        <v>1</v>
      </c>
      <c r="C91" s="17">
        <v>37</v>
      </c>
      <c r="D91" s="58"/>
    </row>
    <row r="92" spans="2:4" x14ac:dyDescent="0.3">
      <c r="B92" s="13" t="s">
        <v>6</v>
      </c>
      <c r="C92" s="14">
        <v>1759</v>
      </c>
      <c r="D92" s="58"/>
    </row>
    <row r="93" spans="2:4" x14ac:dyDescent="0.3">
      <c r="B93" s="16" t="s">
        <v>7</v>
      </c>
      <c r="C93" s="17">
        <v>34</v>
      </c>
      <c r="D93" s="58"/>
    </row>
    <row r="94" spans="2:4" x14ac:dyDescent="0.3">
      <c r="B94" s="16" t="s">
        <v>5</v>
      </c>
      <c r="C94" s="17">
        <v>482</v>
      </c>
      <c r="D94" s="58"/>
    </row>
    <row r="95" spans="2:4" x14ac:dyDescent="0.3">
      <c r="B95" s="16" t="s">
        <v>3</v>
      </c>
      <c r="C95" s="17">
        <v>414</v>
      </c>
      <c r="D95" s="58"/>
    </row>
    <row r="96" spans="2:4" x14ac:dyDescent="0.3">
      <c r="B96" s="16" t="s">
        <v>4</v>
      </c>
      <c r="C96" s="17">
        <v>545</v>
      </c>
      <c r="D96" s="58"/>
    </row>
    <row r="97" spans="2:4" x14ac:dyDescent="0.3">
      <c r="B97" s="16" t="s">
        <v>2</v>
      </c>
      <c r="C97" s="17">
        <v>139</v>
      </c>
      <c r="D97" s="58"/>
    </row>
    <row r="98" spans="2:4" ht="15" thickBot="1" x14ac:dyDescent="0.35">
      <c r="B98" s="16" t="s">
        <v>1</v>
      </c>
      <c r="C98" s="17">
        <v>145</v>
      </c>
      <c r="D98" s="59"/>
    </row>
    <row r="99" spans="2:4" ht="15" thickBot="1" x14ac:dyDescent="0.35">
      <c r="B99" s="8" t="s">
        <v>41</v>
      </c>
      <c r="C99" s="9">
        <v>975</v>
      </c>
      <c r="D99" s="10">
        <f>(C100+C103+C104+C105+C106+C110+C112+C111+C113-C108)/C99</f>
        <v>0.94051282051282048</v>
      </c>
    </row>
    <row r="100" spans="2:4" x14ac:dyDescent="0.3">
      <c r="B100" s="26" t="s">
        <v>81</v>
      </c>
      <c r="C100" s="27">
        <v>546</v>
      </c>
      <c r="D100" s="57"/>
    </row>
    <row r="101" spans="2:4" x14ac:dyDescent="0.3">
      <c r="B101" s="13" t="s">
        <v>0</v>
      </c>
      <c r="C101" s="14">
        <v>83</v>
      </c>
      <c r="D101" s="58"/>
    </row>
    <row r="102" spans="2:4" x14ac:dyDescent="0.3">
      <c r="B102" s="16" t="s">
        <v>5</v>
      </c>
      <c r="C102" s="17">
        <v>3</v>
      </c>
      <c r="D102" s="58"/>
    </row>
    <row r="103" spans="2:4" x14ac:dyDescent="0.3">
      <c r="B103" s="16" t="s">
        <v>3</v>
      </c>
      <c r="C103" s="17">
        <v>41</v>
      </c>
      <c r="D103" s="58"/>
    </row>
    <row r="104" spans="2:4" x14ac:dyDescent="0.3">
      <c r="B104" s="16" t="s">
        <v>4</v>
      </c>
      <c r="C104" s="17">
        <v>35</v>
      </c>
      <c r="D104" s="58"/>
    </row>
    <row r="105" spans="2:4" x14ac:dyDescent="0.3">
      <c r="B105" s="16" t="s">
        <v>2</v>
      </c>
      <c r="C105" s="17">
        <v>3</v>
      </c>
      <c r="D105" s="58"/>
    </row>
    <row r="106" spans="2:4" x14ac:dyDescent="0.3">
      <c r="B106" s="16" t="s">
        <v>1</v>
      </c>
      <c r="C106" s="17">
        <v>1</v>
      </c>
      <c r="D106" s="58"/>
    </row>
    <row r="107" spans="2:4" x14ac:dyDescent="0.3">
      <c r="B107" s="13" t="s">
        <v>6</v>
      </c>
      <c r="C107" s="14">
        <v>346</v>
      </c>
      <c r="D107" s="58"/>
    </row>
    <row r="108" spans="2:4" x14ac:dyDescent="0.3">
      <c r="B108" s="16" t="s">
        <v>7</v>
      </c>
      <c r="C108" s="17">
        <v>7</v>
      </c>
      <c r="D108" s="58"/>
    </row>
    <row r="109" spans="2:4" x14ac:dyDescent="0.3">
      <c r="B109" s="16" t="s">
        <v>5</v>
      </c>
      <c r="C109" s="17">
        <v>41</v>
      </c>
      <c r="D109" s="58"/>
    </row>
    <row r="110" spans="2:4" x14ac:dyDescent="0.3">
      <c r="B110" s="16" t="s">
        <v>3</v>
      </c>
      <c r="C110" s="17">
        <v>204</v>
      </c>
      <c r="D110" s="58"/>
    </row>
    <row r="111" spans="2:4" x14ac:dyDescent="0.3">
      <c r="B111" s="16" t="s">
        <v>4</v>
      </c>
      <c r="C111" s="17">
        <v>53</v>
      </c>
      <c r="D111" s="58"/>
    </row>
    <row r="112" spans="2:4" x14ac:dyDescent="0.3">
      <c r="B112" s="16" t="s">
        <v>2</v>
      </c>
      <c r="C112" s="17">
        <v>19</v>
      </c>
      <c r="D112" s="58"/>
    </row>
    <row r="113" spans="2:4" ht="15" thickBot="1" x14ac:dyDescent="0.35">
      <c r="B113" s="16" t="s">
        <v>1</v>
      </c>
      <c r="C113" s="17">
        <v>22</v>
      </c>
      <c r="D113" s="59"/>
    </row>
    <row r="114" spans="2:4" ht="15" thickBot="1" x14ac:dyDescent="0.35">
      <c r="B114" s="8" t="s">
        <v>44</v>
      </c>
      <c r="C114" s="9">
        <v>13</v>
      </c>
      <c r="D114" s="10">
        <f>(C115+C117+C120+C121+C122)/C114</f>
        <v>0.92307692307692313</v>
      </c>
    </row>
    <row r="115" spans="2:4" x14ac:dyDescent="0.3">
      <c r="B115" s="26" t="s">
        <v>81</v>
      </c>
      <c r="C115" s="27">
        <v>5</v>
      </c>
      <c r="D115" s="57"/>
    </row>
    <row r="116" spans="2:4" x14ac:dyDescent="0.3">
      <c r="B116" s="13" t="s">
        <v>0</v>
      </c>
      <c r="C116" s="14">
        <v>1</v>
      </c>
      <c r="D116" s="58"/>
    </row>
    <row r="117" spans="2:4" x14ac:dyDescent="0.3">
      <c r="B117" s="16" t="s">
        <v>4</v>
      </c>
      <c r="C117" s="17">
        <v>1</v>
      </c>
      <c r="D117" s="58"/>
    </row>
    <row r="118" spans="2:4" x14ac:dyDescent="0.3">
      <c r="B118" s="13" t="s">
        <v>6</v>
      </c>
      <c r="C118" s="14">
        <v>7</v>
      </c>
      <c r="D118" s="58"/>
    </row>
    <row r="119" spans="2:4" x14ac:dyDescent="0.3">
      <c r="B119" s="16" t="s">
        <v>5</v>
      </c>
      <c r="C119" s="17">
        <v>1</v>
      </c>
      <c r="D119" s="58"/>
    </row>
    <row r="120" spans="2:4" x14ac:dyDescent="0.3">
      <c r="B120" s="16" t="s">
        <v>3</v>
      </c>
      <c r="C120" s="17">
        <v>1</v>
      </c>
      <c r="D120" s="58"/>
    </row>
    <row r="121" spans="2:4" x14ac:dyDescent="0.3">
      <c r="B121" s="16" t="s">
        <v>4</v>
      </c>
      <c r="C121" s="17">
        <v>3</v>
      </c>
      <c r="D121" s="58"/>
    </row>
    <row r="122" spans="2:4" ht="15" thickBot="1" x14ac:dyDescent="0.35">
      <c r="B122" s="16" t="s">
        <v>1</v>
      </c>
      <c r="C122" s="17">
        <v>2</v>
      </c>
      <c r="D122" s="59"/>
    </row>
    <row r="123" spans="2:4" ht="15" thickBot="1" x14ac:dyDescent="0.35">
      <c r="B123" s="8" t="s">
        <v>45</v>
      </c>
      <c r="C123" s="9">
        <v>1592</v>
      </c>
      <c r="D123" s="10">
        <f>(C124+C127+C128+C129+C130+C134+C135+C136+C137-C132)/C123</f>
        <v>0.960427135678392</v>
      </c>
    </row>
    <row r="124" spans="2:4" x14ac:dyDescent="0.3">
      <c r="B124" s="26" t="s">
        <v>81</v>
      </c>
      <c r="C124" s="27">
        <v>1027</v>
      </c>
      <c r="D124" s="57"/>
    </row>
    <row r="125" spans="2:4" x14ac:dyDescent="0.3">
      <c r="B125" s="13" t="s">
        <v>0</v>
      </c>
      <c r="C125" s="14">
        <v>142</v>
      </c>
      <c r="D125" s="58"/>
    </row>
    <row r="126" spans="2:4" x14ac:dyDescent="0.3">
      <c r="B126" s="16" t="s">
        <v>5</v>
      </c>
      <c r="C126" s="17">
        <v>7</v>
      </c>
      <c r="D126" s="58"/>
    </row>
    <row r="127" spans="2:4" x14ac:dyDescent="0.3">
      <c r="B127" s="16" t="s">
        <v>3</v>
      </c>
      <c r="C127" s="17">
        <v>3</v>
      </c>
      <c r="D127" s="58"/>
    </row>
    <row r="128" spans="2:4" x14ac:dyDescent="0.3">
      <c r="B128" s="16" t="s">
        <v>4</v>
      </c>
      <c r="C128" s="17">
        <v>121</v>
      </c>
      <c r="D128" s="58"/>
    </row>
    <row r="129" spans="2:4" x14ac:dyDescent="0.3">
      <c r="B129" s="16" t="s">
        <v>2</v>
      </c>
      <c r="C129" s="17">
        <v>7</v>
      </c>
      <c r="D129" s="58"/>
    </row>
    <row r="130" spans="2:4" x14ac:dyDescent="0.3">
      <c r="B130" s="16" t="s">
        <v>1</v>
      </c>
      <c r="C130" s="17">
        <v>4</v>
      </c>
      <c r="D130" s="58"/>
    </row>
    <row r="131" spans="2:4" x14ac:dyDescent="0.3">
      <c r="B131" s="13" t="s">
        <v>6</v>
      </c>
      <c r="C131" s="14">
        <v>423</v>
      </c>
      <c r="D131" s="58"/>
    </row>
    <row r="132" spans="2:4" x14ac:dyDescent="0.3">
      <c r="B132" s="16" t="s">
        <v>7</v>
      </c>
      <c r="C132" s="17">
        <v>6</v>
      </c>
      <c r="D132" s="58"/>
    </row>
    <row r="133" spans="2:4" x14ac:dyDescent="0.3">
      <c r="B133" s="16" t="s">
        <v>5</v>
      </c>
      <c r="C133" s="17">
        <v>44</v>
      </c>
      <c r="D133" s="58"/>
    </row>
    <row r="134" spans="2:4" x14ac:dyDescent="0.3">
      <c r="B134" s="16" t="s">
        <v>3</v>
      </c>
      <c r="C134" s="17">
        <v>121</v>
      </c>
      <c r="D134" s="58"/>
    </row>
    <row r="135" spans="2:4" x14ac:dyDescent="0.3">
      <c r="B135" s="16" t="s">
        <v>4</v>
      </c>
      <c r="C135" s="17">
        <v>198</v>
      </c>
      <c r="D135" s="58"/>
    </row>
    <row r="136" spans="2:4" x14ac:dyDescent="0.3">
      <c r="B136" s="16" t="s">
        <v>2</v>
      </c>
      <c r="C136" s="17">
        <v>34</v>
      </c>
      <c r="D136" s="58"/>
    </row>
    <row r="137" spans="2:4" ht="15" thickBot="1" x14ac:dyDescent="0.35">
      <c r="B137" s="16" t="s">
        <v>1</v>
      </c>
      <c r="C137" s="17">
        <v>20</v>
      </c>
      <c r="D137" s="59"/>
    </row>
    <row r="138" spans="2:4" ht="15" thickBot="1" x14ac:dyDescent="0.35">
      <c r="B138" s="8" t="s">
        <v>64</v>
      </c>
      <c r="C138" s="9">
        <v>22</v>
      </c>
      <c r="D138" s="10">
        <f>(C139+C141+C142+C144+C145+C146)/C138</f>
        <v>1</v>
      </c>
    </row>
    <row r="139" spans="2:4" x14ac:dyDescent="0.3">
      <c r="B139" s="26" t="s">
        <v>81</v>
      </c>
      <c r="C139" s="27">
        <v>13</v>
      </c>
      <c r="D139" s="57"/>
    </row>
    <row r="140" spans="2:4" x14ac:dyDescent="0.3">
      <c r="B140" s="13" t="s">
        <v>0</v>
      </c>
      <c r="C140" s="14">
        <v>3</v>
      </c>
      <c r="D140" s="58"/>
    </row>
    <row r="141" spans="2:4" x14ac:dyDescent="0.3">
      <c r="B141" s="16" t="s">
        <v>4</v>
      </c>
      <c r="C141" s="17">
        <v>2</v>
      </c>
      <c r="D141" s="58"/>
    </row>
    <row r="142" spans="2:4" x14ac:dyDescent="0.3">
      <c r="B142" s="16" t="s">
        <v>1</v>
      </c>
      <c r="C142" s="17">
        <v>1</v>
      </c>
      <c r="D142" s="58"/>
    </row>
    <row r="143" spans="2:4" x14ac:dyDescent="0.3">
      <c r="B143" s="13" t="s">
        <v>6</v>
      </c>
      <c r="C143" s="14">
        <v>6</v>
      </c>
      <c r="D143" s="58"/>
    </row>
    <row r="144" spans="2:4" x14ac:dyDescent="0.3">
      <c r="B144" s="16" t="s">
        <v>3</v>
      </c>
      <c r="C144" s="17">
        <v>1</v>
      </c>
      <c r="D144" s="58"/>
    </row>
    <row r="145" spans="2:4" x14ac:dyDescent="0.3">
      <c r="B145" s="16" t="s">
        <v>4</v>
      </c>
      <c r="C145" s="17">
        <v>4</v>
      </c>
      <c r="D145" s="58"/>
    </row>
    <row r="146" spans="2:4" ht="15" thickBot="1" x14ac:dyDescent="0.35">
      <c r="B146" s="16" t="s">
        <v>1</v>
      </c>
      <c r="C146" s="17">
        <v>1</v>
      </c>
      <c r="D146" s="59"/>
    </row>
    <row r="147" spans="2:4" ht="15" thickBot="1" x14ac:dyDescent="0.35">
      <c r="B147" s="8" t="s">
        <v>46</v>
      </c>
      <c r="C147" s="9">
        <v>1127</v>
      </c>
      <c r="D147" s="10">
        <f>(C148+C152+C153+C157+C158+C159+C160-C155)/C147</f>
        <v>0.94764862466725819</v>
      </c>
    </row>
    <row r="148" spans="2:4" x14ac:dyDescent="0.3">
      <c r="B148" s="26" t="s">
        <v>81</v>
      </c>
      <c r="C148" s="27">
        <v>826</v>
      </c>
      <c r="D148" s="57"/>
    </row>
    <row r="149" spans="2:4" x14ac:dyDescent="0.3">
      <c r="B149" s="13" t="s">
        <v>0</v>
      </c>
      <c r="C149" s="14">
        <v>61</v>
      </c>
      <c r="D149" s="58"/>
    </row>
    <row r="150" spans="2:4" x14ac:dyDescent="0.3">
      <c r="B150" s="16" t="s">
        <v>5</v>
      </c>
      <c r="C150" s="17">
        <v>1</v>
      </c>
      <c r="D150" s="58"/>
    </row>
    <row r="151" spans="2:4" x14ac:dyDescent="0.3">
      <c r="B151" s="16" t="s">
        <v>3</v>
      </c>
      <c r="C151" s="17">
        <v>6</v>
      </c>
      <c r="D151" s="58"/>
    </row>
    <row r="152" spans="2:4" x14ac:dyDescent="0.3">
      <c r="B152" s="16" t="s">
        <v>4</v>
      </c>
      <c r="C152" s="17">
        <v>51</v>
      </c>
      <c r="D152" s="58"/>
    </row>
    <row r="153" spans="2:4" x14ac:dyDescent="0.3">
      <c r="B153" s="16" t="s">
        <v>2</v>
      </c>
      <c r="C153" s="17">
        <v>3</v>
      </c>
      <c r="D153" s="58"/>
    </row>
    <row r="154" spans="2:4" x14ac:dyDescent="0.3">
      <c r="B154" s="13" t="s">
        <v>6</v>
      </c>
      <c r="C154" s="14">
        <v>240</v>
      </c>
      <c r="D154" s="58"/>
    </row>
    <row r="155" spans="2:4" x14ac:dyDescent="0.3">
      <c r="B155" s="16" t="s">
        <v>7</v>
      </c>
      <c r="C155" s="17">
        <v>6</v>
      </c>
      <c r="D155" s="58"/>
    </row>
    <row r="156" spans="2:4" x14ac:dyDescent="0.3">
      <c r="B156" s="16" t="s">
        <v>5</v>
      </c>
      <c r="C156" s="17">
        <v>40</v>
      </c>
      <c r="D156" s="58"/>
    </row>
    <row r="157" spans="2:4" x14ac:dyDescent="0.3">
      <c r="B157" s="16" t="s">
        <v>3</v>
      </c>
      <c r="C157" s="17">
        <v>53</v>
      </c>
      <c r="D157" s="58"/>
    </row>
    <row r="158" spans="2:4" x14ac:dyDescent="0.3">
      <c r="B158" s="16" t="s">
        <v>4</v>
      </c>
      <c r="C158" s="17">
        <v>76</v>
      </c>
      <c r="D158" s="58"/>
    </row>
    <row r="159" spans="2:4" x14ac:dyDescent="0.3">
      <c r="B159" s="16" t="s">
        <v>2</v>
      </c>
      <c r="C159" s="17">
        <v>43</v>
      </c>
      <c r="D159" s="58"/>
    </row>
    <row r="160" spans="2:4" ht="15" thickBot="1" x14ac:dyDescent="0.35">
      <c r="B160" s="16" t="s">
        <v>1</v>
      </c>
      <c r="C160" s="17">
        <v>22</v>
      </c>
      <c r="D160" s="58"/>
    </row>
    <row r="161" spans="2:4" ht="15" thickBot="1" x14ac:dyDescent="0.35">
      <c r="B161" s="8" t="s">
        <v>48</v>
      </c>
      <c r="C161" s="9">
        <v>53</v>
      </c>
      <c r="D161" s="10">
        <f>(C162+C164+C167+C168+C169+C170)/C161</f>
        <v>0.96226415094339623</v>
      </c>
    </row>
    <row r="162" spans="2:4" x14ac:dyDescent="0.3">
      <c r="B162" s="26" t="s">
        <v>81</v>
      </c>
      <c r="C162" s="27">
        <v>26</v>
      </c>
      <c r="D162" s="57"/>
    </row>
    <row r="163" spans="2:4" x14ac:dyDescent="0.3">
      <c r="B163" s="13" t="s">
        <v>0</v>
      </c>
      <c r="C163" s="14">
        <v>2</v>
      </c>
      <c r="D163" s="58"/>
    </row>
    <row r="164" spans="2:4" x14ac:dyDescent="0.3">
      <c r="B164" s="16" t="s">
        <v>4</v>
      </c>
      <c r="C164" s="17">
        <v>2</v>
      </c>
      <c r="D164" s="58"/>
    </row>
    <row r="165" spans="2:4" x14ac:dyDescent="0.3">
      <c r="B165" s="13" t="s">
        <v>6</v>
      </c>
      <c r="C165" s="14">
        <v>25</v>
      </c>
      <c r="D165" s="58"/>
    </row>
    <row r="166" spans="2:4" x14ac:dyDescent="0.3">
      <c r="B166" s="16" t="s">
        <v>5</v>
      </c>
      <c r="C166" s="17">
        <v>2</v>
      </c>
      <c r="D166" s="58"/>
    </row>
    <row r="167" spans="2:4" x14ac:dyDescent="0.3">
      <c r="B167" s="16" t="s">
        <v>3</v>
      </c>
      <c r="C167" s="17">
        <v>2</v>
      </c>
      <c r="D167" s="58"/>
    </row>
    <row r="168" spans="2:4" x14ac:dyDescent="0.3">
      <c r="B168" s="16" t="s">
        <v>4</v>
      </c>
      <c r="C168" s="17">
        <v>15</v>
      </c>
      <c r="D168" s="58"/>
    </row>
    <row r="169" spans="2:4" x14ac:dyDescent="0.3">
      <c r="B169" s="16" t="s">
        <v>2</v>
      </c>
      <c r="C169" s="17">
        <v>2</v>
      </c>
      <c r="D169" s="58"/>
    </row>
    <row r="170" spans="2:4" ht="15" thickBot="1" x14ac:dyDescent="0.35">
      <c r="B170" s="16" t="s">
        <v>1</v>
      </c>
      <c r="C170" s="17">
        <v>4</v>
      </c>
      <c r="D170" s="59"/>
    </row>
    <row r="171" spans="2:4" ht="15" thickBot="1" x14ac:dyDescent="0.35">
      <c r="B171" s="8" t="s">
        <v>47</v>
      </c>
      <c r="C171" s="9">
        <v>575</v>
      </c>
      <c r="D171" s="10">
        <f>(C172+C175+C176+C177+C181+C182+C183+C184-C179)/C171</f>
        <v>0.96173913043478265</v>
      </c>
    </row>
    <row r="172" spans="2:4" x14ac:dyDescent="0.3">
      <c r="B172" s="26" t="s">
        <v>81</v>
      </c>
      <c r="C172" s="27">
        <v>177</v>
      </c>
      <c r="D172" s="57"/>
    </row>
    <row r="173" spans="2:4" x14ac:dyDescent="0.3">
      <c r="B173" s="13" t="s">
        <v>0</v>
      </c>
      <c r="C173" s="14">
        <v>80</v>
      </c>
      <c r="D173" s="58"/>
    </row>
    <row r="174" spans="2:4" x14ac:dyDescent="0.3">
      <c r="B174" s="16" t="s">
        <v>5</v>
      </c>
      <c r="C174" s="17">
        <v>1</v>
      </c>
      <c r="D174" s="58"/>
    </row>
    <row r="175" spans="2:4" x14ac:dyDescent="0.3">
      <c r="B175" s="16" t="s">
        <v>3</v>
      </c>
      <c r="C175" s="17">
        <v>29</v>
      </c>
      <c r="D175" s="58"/>
    </row>
    <row r="176" spans="2:4" x14ac:dyDescent="0.3">
      <c r="B176" s="16" t="s">
        <v>4</v>
      </c>
      <c r="C176" s="17">
        <v>45</v>
      </c>
      <c r="D176" s="58"/>
    </row>
    <row r="177" spans="2:4" x14ac:dyDescent="0.3">
      <c r="B177" s="16" t="s">
        <v>2</v>
      </c>
      <c r="C177" s="17">
        <v>5</v>
      </c>
      <c r="D177" s="58"/>
    </row>
    <row r="178" spans="2:4" x14ac:dyDescent="0.3">
      <c r="B178" s="13" t="s">
        <v>6</v>
      </c>
      <c r="C178" s="14">
        <v>318</v>
      </c>
      <c r="D178" s="58"/>
    </row>
    <row r="179" spans="2:4" x14ac:dyDescent="0.3">
      <c r="B179" s="16" t="s">
        <v>7</v>
      </c>
      <c r="C179" s="17">
        <v>2</v>
      </c>
      <c r="D179" s="58"/>
    </row>
    <row r="180" spans="2:4" x14ac:dyDescent="0.3">
      <c r="B180" s="16" t="s">
        <v>5</v>
      </c>
      <c r="C180" s="17">
        <v>17</v>
      </c>
      <c r="D180" s="58"/>
    </row>
    <row r="181" spans="2:4" x14ac:dyDescent="0.3">
      <c r="B181" s="16" t="s">
        <v>3</v>
      </c>
      <c r="C181" s="17">
        <v>122</v>
      </c>
      <c r="D181" s="58"/>
    </row>
    <row r="182" spans="2:4" x14ac:dyDescent="0.3">
      <c r="B182" s="16" t="s">
        <v>4</v>
      </c>
      <c r="C182" s="17">
        <v>156</v>
      </c>
      <c r="D182" s="58"/>
    </row>
    <row r="183" spans="2:4" x14ac:dyDescent="0.3">
      <c r="B183" s="16" t="s">
        <v>2</v>
      </c>
      <c r="C183" s="17">
        <v>11</v>
      </c>
      <c r="D183" s="58"/>
    </row>
    <row r="184" spans="2:4" ht="15" thickBot="1" x14ac:dyDescent="0.35">
      <c r="B184" s="16" t="s">
        <v>1</v>
      </c>
      <c r="C184" s="17">
        <v>10</v>
      </c>
      <c r="D184" s="58"/>
    </row>
    <row r="185" spans="2:4" ht="15" thickBot="1" x14ac:dyDescent="0.35">
      <c r="B185" s="8" t="s">
        <v>51</v>
      </c>
      <c r="C185" s="9">
        <v>456</v>
      </c>
      <c r="D185" s="10">
        <f>(C186+C188+C189+C190+C194+C195+C196+C197-C192)/C185</f>
        <v>0.90789473684210531</v>
      </c>
    </row>
    <row r="186" spans="2:4" x14ac:dyDescent="0.3">
      <c r="B186" s="26" t="s">
        <v>81</v>
      </c>
      <c r="C186" s="27">
        <v>241</v>
      </c>
      <c r="D186" s="57"/>
    </row>
    <row r="187" spans="2:4" x14ac:dyDescent="0.3">
      <c r="B187" s="13" t="s">
        <v>0</v>
      </c>
      <c r="C187" s="14">
        <v>69</v>
      </c>
      <c r="D187" s="58"/>
    </row>
    <row r="188" spans="2:4" x14ac:dyDescent="0.3">
      <c r="B188" s="16" t="s">
        <v>3</v>
      </c>
      <c r="C188" s="17">
        <v>48</v>
      </c>
      <c r="D188" s="58"/>
    </row>
    <row r="189" spans="2:4" x14ac:dyDescent="0.3">
      <c r="B189" s="16" t="s">
        <v>4</v>
      </c>
      <c r="C189" s="17">
        <v>14</v>
      </c>
      <c r="D189" s="58"/>
    </row>
    <row r="190" spans="2:4" x14ac:dyDescent="0.3">
      <c r="B190" s="16" t="s">
        <v>2</v>
      </c>
      <c r="C190" s="17">
        <v>7</v>
      </c>
      <c r="D190" s="58"/>
    </row>
    <row r="191" spans="2:4" x14ac:dyDescent="0.3">
      <c r="B191" s="13" t="s">
        <v>6</v>
      </c>
      <c r="C191" s="14">
        <v>146</v>
      </c>
      <c r="D191" s="58"/>
    </row>
    <row r="192" spans="2:4" x14ac:dyDescent="0.3">
      <c r="B192" s="16" t="s">
        <v>7</v>
      </c>
      <c r="C192" s="17">
        <v>3</v>
      </c>
      <c r="D192" s="58"/>
    </row>
    <row r="193" spans="2:4" x14ac:dyDescent="0.3">
      <c r="B193" s="16" t="s">
        <v>5</v>
      </c>
      <c r="C193" s="17">
        <v>36</v>
      </c>
      <c r="D193" s="58"/>
    </row>
    <row r="194" spans="2:4" x14ac:dyDescent="0.3">
      <c r="B194" s="16" t="s">
        <v>3</v>
      </c>
      <c r="C194" s="17">
        <v>74</v>
      </c>
      <c r="D194" s="58"/>
    </row>
    <row r="195" spans="2:4" x14ac:dyDescent="0.3">
      <c r="B195" s="16" t="s">
        <v>4</v>
      </c>
      <c r="C195" s="17">
        <v>13</v>
      </c>
      <c r="D195" s="58"/>
    </row>
    <row r="196" spans="2:4" x14ac:dyDescent="0.3">
      <c r="B196" s="16" t="s">
        <v>2</v>
      </c>
      <c r="C196" s="17">
        <v>6</v>
      </c>
      <c r="D196" s="58"/>
    </row>
    <row r="197" spans="2:4" ht="15" thickBot="1" x14ac:dyDescent="0.35">
      <c r="B197" s="16" t="s">
        <v>1</v>
      </c>
      <c r="C197" s="17">
        <v>14</v>
      </c>
      <c r="D197" s="58"/>
    </row>
    <row r="198" spans="2:4" ht="15" thickBot="1" x14ac:dyDescent="0.35">
      <c r="B198" s="8" t="s">
        <v>53</v>
      </c>
      <c r="C198" s="9">
        <v>31</v>
      </c>
      <c r="D198" s="10">
        <f>(C199+C201+C202+C205+C206)/C198</f>
        <v>0.967741935483871</v>
      </c>
    </row>
    <row r="199" spans="2:4" x14ac:dyDescent="0.3">
      <c r="B199" s="26" t="s">
        <v>81</v>
      </c>
      <c r="C199" s="27">
        <v>10</v>
      </c>
      <c r="D199" s="57"/>
    </row>
    <row r="200" spans="2:4" x14ac:dyDescent="0.3">
      <c r="B200" s="13" t="s">
        <v>0</v>
      </c>
      <c r="C200" s="14">
        <v>4</v>
      </c>
      <c r="D200" s="58"/>
    </row>
    <row r="201" spans="2:4" x14ac:dyDescent="0.3">
      <c r="B201" s="16" t="s">
        <v>3</v>
      </c>
      <c r="C201" s="17">
        <v>1</v>
      </c>
      <c r="D201" s="58"/>
    </row>
    <row r="202" spans="2:4" x14ac:dyDescent="0.3">
      <c r="B202" s="16" t="s">
        <v>4</v>
      </c>
      <c r="C202" s="17">
        <v>3</v>
      </c>
      <c r="D202" s="58"/>
    </row>
    <row r="203" spans="2:4" x14ac:dyDescent="0.3">
      <c r="B203" s="13" t="s">
        <v>6</v>
      </c>
      <c r="C203" s="14">
        <v>17</v>
      </c>
      <c r="D203" s="58"/>
    </row>
    <row r="204" spans="2:4" x14ac:dyDescent="0.3">
      <c r="B204" s="16" t="s">
        <v>5</v>
      </c>
      <c r="C204" s="17">
        <v>1</v>
      </c>
      <c r="D204" s="58"/>
    </row>
    <row r="205" spans="2:4" x14ac:dyDescent="0.3">
      <c r="B205" s="16" t="s">
        <v>3</v>
      </c>
      <c r="C205" s="17">
        <v>1</v>
      </c>
      <c r="D205" s="58"/>
    </row>
    <row r="206" spans="2:4" ht="15" thickBot="1" x14ac:dyDescent="0.35">
      <c r="B206" s="16" t="s">
        <v>4</v>
      </c>
      <c r="C206" s="17">
        <v>15</v>
      </c>
      <c r="D206" s="58"/>
    </row>
    <row r="207" spans="2:4" ht="15" thickBot="1" x14ac:dyDescent="0.35">
      <c r="B207" s="8" t="s">
        <v>52</v>
      </c>
      <c r="C207" s="9">
        <v>62</v>
      </c>
      <c r="D207" s="10">
        <f>(C208+C210+C211+C213+C214+C215+C216)/C207</f>
        <v>1</v>
      </c>
    </row>
    <row r="208" spans="2:4" x14ac:dyDescent="0.3">
      <c r="B208" s="26" t="s">
        <v>81</v>
      </c>
      <c r="C208" s="27">
        <v>35</v>
      </c>
      <c r="D208" s="57"/>
    </row>
    <row r="209" spans="2:4" x14ac:dyDescent="0.3">
      <c r="B209" s="13" t="s">
        <v>0</v>
      </c>
      <c r="C209" s="14">
        <v>4</v>
      </c>
      <c r="D209" s="58"/>
    </row>
    <row r="210" spans="2:4" x14ac:dyDescent="0.3">
      <c r="B210" s="16" t="s">
        <v>3</v>
      </c>
      <c r="C210" s="17">
        <v>2</v>
      </c>
      <c r="D210" s="58"/>
    </row>
    <row r="211" spans="2:4" x14ac:dyDescent="0.3">
      <c r="B211" s="16" t="s">
        <v>4</v>
      </c>
      <c r="C211" s="17">
        <v>2</v>
      </c>
      <c r="D211" s="58"/>
    </row>
    <row r="212" spans="2:4" x14ac:dyDescent="0.3">
      <c r="B212" s="13" t="s">
        <v>6</v>
      </c>
      <c r="C212" s="14">
        <v>23</v>
      </c>
      <c r="D212" s="58"/>
    </row>
    <row r="213" spans="2:4" x14ac:dyDescent="0.3">
      <c r="B213" s="16" t="s">
        <v>3</v>
      </c>
      <c r="C213" s="17">
        <v>3</v>
      </c>
      <c r="D213" s="58"/>
    </row>
    <row r="214" spans="2:4" x14ac:dyDescent="0.3">
      <c r="B214" s="16" t="s">
        <v>4</v>
      </c>
      <c r="C214" s="17">
        <v>13</v>
      </c>
      <c r="D214" s="58"/>
    </row>
    <row r="215" spans="2:4" x14ac:dyDescent="0.3">
      <c r="B215" s="16" t="s">
        <v>2</v>
      </c>
      <c r="C215" s="17">
        <v>4</v>
      </c>
      <c r="D215" s="58"/>
    </row>
    <row r="216" spans="2:4" ht="15" thickBot="1" x14ac:dyDescent="0.35">
      <c r="B216" s="16" t="s">
        <v>1</v>
      </c>
      <c r="C216" s="17">
        <v>3</v>
      </c>
      <c r="D216" s="58"/>
    </row>
    <row r="217" spans="2:4" ht="15" thickBot="1" x14ac:dyDescent="0.35">
      <c r="B217" s="8" t="s">
        <v>54</v>
      </c>
      <c r="C217" s="9">
        <v>184</v>
      </c>
      <c r="D217" s="10">
        <f>(C218+C220+C221+C222+C225+C226+C227+C228)/C217</f>
        <v>0.90760869565217395</v>
      </c>
    </row>
    <row r="218" spans="2:4" x14ac:dyDescent="0.3">
      <c r="B218" s="26" t="s">
        <v>81</v>
      </c>
      <c r="C218" s="27">
        <v>99</v>
      </c>
      <c r="D218" s="57"/>
    </row>
    <row r="219" spans="2:4" x14ac:dyDescent="0.3">
      <c r="B219" s="13" t="s">
        <v>0</v>
      </c>
      <c r="C219" s="14">
        <v>25</v>
      </c>
      <c r="D219" s="58"/>
    </row>
    <row r="220" spans="2:4" x14ac:dyDescent="0.3">
      <c r="B220" s="16" t="s">
        <v>3</v>
      </c>
      <c r="C220" s="17">
        <v>3</v>
      </c>
      <c r="D220" s="58"/>
    </row>
    <row r="221" spans="2:4" x14ac:dyDescent="0.3">
      <c r="B221" s="16" t="s">
        <v>4</v>
      </c>
      <c r="C221" s="17">
        <v>20</v>
      </c>
      <c r="D221" s="58"/>
    </row>
    <row r="222" spans="2:4" x14ac:dyDescent="0.3">
      <c r="B222" s="16" t="s">
        <v>1</v>
      </c>
      <c r="C222" s="17">
        <v>2</v>
      </c>
      <c r="D222" s="58"/>
    </row>
    <row r="223" spans="2:4" x14ac:dyDescent="0.3">
      <c r="B223" s="13" t="s">
        <v>6</v>
      </c>
      <c r="C223" s="14">
        <v>60</v>
      </c>
      <c r="D223" s="58"/>
    </row>
    <row r="224" spans="2:4" x14ac:dyDescent="0.3">
      <c r="B224" s="16" t="s">
        <v>5</v>
      </c>
      <c r="C224" s="17">
        <v>17</v>
      </c>
      <c r="D224" s="58"/>
    </row>
    <row r="225" spans="2:4" x14ac:dyDescent="0.3">
      <c r="B225" s="16" t="s">
        <v>3</v>
      </c>
      <c r="C225" s="17">
        <v>19</v>
      </c>
      <c r="D225" s="58"/>
    </row>
    <row r="226" spans="2:4" x14ac:dyDescent="0.3">
      <c r="B226" s="16" t="s">
        <v>4</v>
      </c>
      <c r="C226" s="17">
        <v>12</v>
      </c>
      <c r="D226" s="58"/>
    </row>
    <row r="227" spans="2:4" x14ac:dyDescent="0.3">
      <c r="B227" s="16" t="s">
        <v>2</v>
      </c>
      <c r="C227" s="17">
        <v>1</v>
      </c>
      <c r="D227" s="58"/>
    </row>
    <row r="228" spans="2:4" ht="15" thickBot="1" x14ac:dyDescent="0.35">
      <c r="B228" s="16" t="s">
        <v>1</v>
      </c>
      <c r="C228" s="17">
        <v>11</v>
      </c>
      <c r="D228" s="58"/>
    </row>
    <row r="229" spans="2:4" ht="15" thickBot="1" x14ac:dyDescent="0.35">
      <c r="B229" s="8" t="s">
        <v>56</v>
      </c>
      <c r="C229" s="9">
        <v>13</v>
      </c>
      <c r="D229" s="10">
        <f>(C230+C232+C234+C235+C236)/C229</f>
        <v>1</v>
      </c>
    </row>
    <row r="230" spans="2:4" x14ac:dyDescent="0.3">
      <c r="B230" s="26" t="s">
        <v>81</v>
      </c>
      <c r="C230" s="27">
        <v>7</v>
      </c>
      <c r="D230" s="57"/>
    </row>
    <row r="231" spans="2:4" x14ac:dyDescent="0.3">
      <c r="B231" s="13" t="s">
        <v>0</v>
      </c>
      <c r="C231" s="14">
        <v>2</v>
      </c>
      <c r="D231" s="58"/>
    </row>
    <row r="232" spans="2:4" x14ac:dyDescent="0.3">
      <c r="B232" s="16" t="s">
        <v>4</v>
      </c>
      <c r="C232" s="17">
        <v>2</v>
      </c>
      <c r="D232" s="58"/>
    </row>
    <row r="233" spans="2:4" x14ac:dyDescent="0.3">
      <c r="B233" s="13" t="s">
        <v>6</v>
      </c>
      <c r="C233" s="14">
        <v>4</v>
      </c>
      <c r="D233" s="58"/>
    </row>
    <row r="234" spans="2:4" x14ac:dyDescent="0.3">
      <c r="B234" s="16" t="s">
        <v>3</v>
      </c>
      <c r="C234" s="17">
        <v>1</v>
      </c>
      <c r="D234" s="58"/>
    </row>
    <row r="235" spans="2:4" x14ac:dyDescent="0.3">
      <c r="B235" s="16" t="s">
        <v>2</v>
      </c>
      <c r="C235" s="17">
        <v>1</v>
      </c>
      <c r="D235" s="58"/>
    </row>
    <row r="236" spans="2:4" ht="15" thickBot="1" x14ac:dyDescent="0.35">
      <c r="B236" s="16" t="s">
        <v>1</v>
      </c>
      <c r="C236" s="17">
        <v>2</v>
      </c>
      <c r="D236" s="59"/>
    </row>
    <row r="237" spans="2:4" ht="15" thickBot="1" x14ac:dyDescent="0.35">
      <c r="B237" s="8" t="s">
        <v>57</v>
      </c>
      <c r="C237" s="9">
        <v>64</v>
      </c>
      <c r="D237" s="10">
        <f>(C238+C241+C244+C245+C246)/C237</f>
        <v>0.75</v>
      </c>
    </row>
    <row r="238" spans="2:4" x14ac:dyDescent="0.3">
      <c r="B238" s="26" t="s">
        <v>81</v>
      </c>
      <c r="C238" s="27">
        <v>30</v>
      </c>
      <c r="D238" s="57"/>
    </row>
    <row r="239" spans="2:4" x14ac:dyDescent="0.3">
      <c r="B239" s="13" t="s">
        <v>0</v>
      </c>
      <c r="C239" s="14">
        <v>9</v>
      </c>
      <c r="D239" s="58"/>
    </row>
    <row r="240" spans="2:4" x14ac:dyDescent="0.3">
      <c r="B240" s="16" t="s">
        <v>5</v>
      </c>
      <c r="C240" s="17">
        <v>1</v>
      </c>
      <c r="D240" s="58"/>
    </row>
    <row r="241" spans="2:4" x14ac:dyDescent="0.3">
      <c r="B241" s="16" t="s">
        <v>4</v>
      </c>
      <c r="C241" s="17">
        <v>8</v>
      </c>
      <c r="D241" s="58"/>
    </row>
    <row r="242" spans="2:4" x14ac:dyDescent="0.3">
      <c r="B242" s="13" t="s">
        <v>6</v>
      </c>
      <c r="C242" s="14">
        <v>25</v>
      </c>
      <c r="D242" s="58"/>
    </row>
    <row r="243" spans="2:4" x14ac:dyDescent="0.3">
      <c r="B243" s="16" t="s">
        <v>5</v>
      </c>
      <c r="C243" s="17">
        <v>15</v>
      </c>
      <c r="D243" s="58"/>
    </row>
    <row r="244" spans="2:4" x14ac:dyDescent="0.3">
      <c r="B244" s="16" t="s">
        <v>3</v>
      </c>
      <c r="C244" s="17">
        <v>4</v>
      </c>
      <c r="D244" s="58"/>
    </row>
    <row r="245" spans="2:4" x14ac:dyDescent="0.3">
      <c r="B245" s="16" t="s">
        <v>4</v>
      </c>
      <c r="C245" s="17">
        <v>2</v>
      </c>
      <c r="D245" s="58"/>
    </row>
    <row r="246" spans="2:4" ht="15" thickBot="1" x14ac:dyDescent="0.35">
      <c r="B246" s="16" t="s">
        <v>2</v>
      </c>
      <c r="C246" s="17">
        <v>4</v>
      </c>
      <c r="D246" s="59"/>
    </row>
    <row r="247" spans="2:4" ht="15" thickBot="1" x14ac:dyDescent="0.35">
      <c r="B247" s="8" t="s">
        <v>61</v>
      </c>
      <c r="C247" s="9">
        <v>290</v>
      </c>
      <c r="D247" s="10">
        <f>(C248+C250+C251+C252+C255+C256+C257+C258)/C247</f>
        <v>0.95517241379310347</v>
      </c>
    </row>
    <row r="248" spans="2:4" x14ac:dyDescent="0.3">
      <c r="B248" s="26" t="s">
        <v>81</v>
      </c>
      <c r="C248" s="27">
        <v>151</v>
      </c>
      <c r="D248" s="57"/>
    </row>
    <row r="249" spans="2:4" x14ac:dyDescent="0.3">
      <c r="B249" s="13" t="s">
        <v>0</v>
      </c>
      <c r="C249" s="14">
        <v>32</v>
      </c>
      <c r="D249" s="58"/>
    </row>
    <row r="250" spans="2:4" x14ac:dyDescent="0.3">
      <c r="B250" s="16" t="s">
        <v>3</v>
      </c>
      <c r="C250" s="17">
        <v>19</v>
      </c>
      <c r="D250" s="58"/>
    </row>
    <row r="251" spans="2:4" x14ac:dyDescent="0.3">
      <c r="B251" s="16" t="s">
        <v>4</v>
      </c>
      <c r="C251" s="17">
        <v>9</v>
      </c>
      <c r="D251" s="58"/>
    </row>
    <row r="252" spans="2:4" x14ac:dyDescent="0.3">
      <c r="B252" s="16" t="s">
        <v>1</v>
      </c>
      <c r="C252" s="17">
        <v>4</v>
      </c>
      <c r="D252" s="58"/>
    </row>
    <row r="253" spans="2:4" x14ac:dyDescent="0.3">
      <c r="B253" s="13" t="s">
        <v>6</v>
      </c>
      <c r="C253" s="14">
        <v>107</v>
      </c>
      <c r="D253" s="58"/>
    </row>
    <row r="254" spans="2:4" x14ac:dyDescent="0.3">
      <c r="B254" s="16" t="s">
        <v>5</v>
      </c>
      <c r="C254" s="17">
        <v>13</v>
      </c>
      <c r="D254" s="58"/>
    </row>
    <row r="255" spans="2:4" x14ac:dyDescent="0.3">
      <c r="B255" s="16" t="s">
        <v>3</v>
      </c>
      <c r="C255" s="17">
        <v>44</v>
      </c>
      <c r="D255" s="58"/>
    </row>
    <row r="256" spans="2:4" x14ac:dyDescent="0.3">
      <c r="B256" s="16" t="s">
        <v>4</v>
      </c>
      <c r="C256" s="17">
        <v>38</v>
      </c>
      <c r="D256" s="58"/>
    </row>
    <row r="257" spans="2:4" x14ac:dyDescent="0.3">
      <c r="B257" s="16" t="s">
        <v>2</v>
      </c>
      <c r="C257" s="17">
        <v>8</v>
      </c>
      <c r="D257" s="58"/>
    </row>
    <row r="258" spans="2:4" ht="15" thickBot="1" x14ac:dyDescent="0.35">
      <c r="B258" s="16" t="s">
        <v>1</v>
      </c>
      <c r="C258" s="17">
        <v>4</v>
      </c>
      <c r="D258" s="59"/>
    </row>
    <row r="259" spans="2:4" ht="15" thickBot="1" x14ac:dyDescent="0.35">
      <c r="B259" s="8" t="s">
        <v>50</v>
      </c>
      <c r="C259" s="9">
        <v>1692</v>
      </c>
      <c r="D259" s="10">
        <f>(C260+C263+C264+C265+C266+C270+C271+C272+C273-C268-C262)/C259</f>
        <v>0.89598108747044913</v>
      </c>
    </row>
    <row r="260" spans="2:4" x14ac:dyDescent="0.3">
      <c r="B260" s="26" t="s">
        <v>81</v>
      </c>
      <c r="C260" s="27">
        <v>406</v>
      </c>
      <c r="D260" s="57"/>
    </row>
    <row r="261" spans="2:4" x14ac:dyDescent="0.3">
      <c r="B261" s="13" t="s">
        <v>0</v>
      </c>
      <c r="C261" s="14">
        <v>371</v>
      </c>
      <c r="D261" s="58"/>
    </row>
    <row r="262" spans="2:4" x14ac:dyDescent="0.3">
      <c r="B262" s="16" t="s">
        <v>7</v>
      </c>
      <c r="C262" s="17">
        <v>1</v>
      </c>
      <c r="D262" s="58"/>
    </row>
    <row r="263" spans="2:4" x14ac:dyDescent="0.3">
      <c r="B263" s="16" t="s">
        <v>3</v>
      </c>
      <c r="C263" s="17">
        <v>49</v>
      </c>
      <c r="D263" s="58"/>
    </row>
    <row r="264" spans="2:4" x14ac:dyDescent="0.3">
      <c r="B264" s="16" t="s">
        <v>4</v>
      </c>
      <c r="C264" s="17">
        <v>303</v>
      </c>
      <c r="D264" s="58"/>
    </row>
    <row r="265" spans="2:4" x14ac:dyDescent="0.3">
      <c r="B265" s="16" t="s">
        <v>2</v>
      </c>
      <c r="C265" s="17">
        <v>1</v>
      </c>
      <c r="D265" s="58"/>
    </row>
    <row r="266" spans="2:4" x14ac:dyDescent="0.3">
      <c r="B266" s="16" t="s">
        <v>1</v>
      </c>
      <c r="C266" s="17">
        <v>17</v>
      </c>
      <c r="D266" s="58"/>
    </row>
    <row r="267" spans="2:4" x14ac:dyDescent="0.3">
      <c r="B267" s="13" t="s">
        <v>6</v>
      </c>
      <c r="C267" s="14">
        <v>915</v>
      </c>
      <c r="D267" s="58"/>
    </row>
    <row r="268" spans="2:4" x14ac:dyDescent="0.3">
      <c r="B268" s="16" t="s">
        <v>7</v>
      </c>
      <c r="C268" s="17">
        <v>10</v>
      </c>
      <c r="D268" s="58"/>
    </row>
    <row r="269" spans="2:4" x14ac:dyDescent="0.3">
      <c r="B269" s="16" t="s">
        <v>5</v>
      </c>
      <c r="C269" s="17">
        <v>154</v>
      </c>
      <c r="D269" s="58"/>
    </row>
    <row r="270" spans="2:4" x14ac:dyDescent="0.3">
      <c r="B270" s="16" t="s">
        <v>3</v>
      </c>
      <c r="C270" s="17">
        <v>238</v>
      </c>
      <c r="D270" s="58"/>
    </row>
    <row r="271" spans="2:4" x14ac:dyDescent="0.3">
      <c r="B271" s="16" t="s">
        <v>4</v>
      </c>
      <c r="C271" s="17">
        <v>349</v>
      </c>
      <c r="D271" s="58"/>
    </row>
    <row r="272" spans="2:4" x14ac:dyDescent="0.3">
      <c r="B272" s="16" t="s">
        <v>2</v>
      </c>
      <c r="C272" s="17">
        <v>62</v>
      </c>
      <c r="D272" s="58"/>
    </row>
    <row r="273" spans="2:4" ht="15" thickBot="1" x14ac:dyDescent="0.35">
      <c r="B273" s="16" t="s">
        <v>1</v>
      </c>
      <c r="C273" s="17">
        <v>102</v>
      </c>
      <c r="D273" s="59"/>
    </row>
    <row r="274" spans="2:4" ht="15" thickBot="1" x14ac:dyDescent="0.35">
      <c r="B274" s="8" t="s">
        <v>60</v>
      </c>
      <c r="C274" s="9">
        <v>13</v>
      </c>
      <c r="D274" s="10">
        <f>(C275+C277+C278+C280+C281)/C274</f>
        <v>1</v>
      </c>
    </row>
    <row r="275" spans="2:4" x14ac:dyDescent="0.3">
      <c r="B275" s="26" t="s">
        <v>81</v>
      </c>
      <c r="C275" s="27">
        <v>9</v>
      </c>
      <c r="D275" s="57"/>
    </row>
    <row r="276" spans="2:4" x14ac:dyDescent="0.3">
      <c r="B276" s="13" t="s">
        <v>0</v>
      </c>
      <c r="C276" s="14">
        <v>2</v>
      </c>
      <c r="D276" s="58"/>
    </row>
    <row r="277" spans="2:4" x14ac:dyDescent="0.3">
      <c r="B277" s="16" t="s">
        <v>3</v>
      </c>
      <c r="C277" s="17">
        <v>1</v>
      </c>
      <c r="D277" s="58"/>
    </row>
    <row r="278" spans="2:4" x14ac:dyDescent="0.3">
      <c r="B278" s="16" t="s">
        <v>4</v>
      </c>
      <c r="C278" s="17">
        <v>1</v>
      </c>
      <c r="D278" s="58"/>
    </row>
    <row r="279" spans="2:4" x14ac:dyDescent="0.3">
      <c r="B279" s="13" t="s">
        <v>6</v>
      </c>
      <c r="C279" s="14">
        <v>2</v>
      </c>
      <c r="D279" s="58"/>
    </row>
    <row r="280" spans="2:4" x14ac:dyDescent="0.3">
      <c r="B280" s="16" t="s">
        <v>2</v>
      </c>
      <c r="C280" s="17">
        <v>1</v>
      </c>
      <c r="D280" s="58"/>
    </row>
    <row r="281" spans="2:4" ht="15" thickBot="1" x14ac:dyDescent="0.35">
      <c r="B281" s="16" t="s">
        <v>1</v>
      </c>
      <c r="C281" s="17">
        <v>1</v>
      </c>
      <c r="D281" s="59"/>
    </row>
    <row r="282" spans="2:4" ht="15" thickBot="1" x14ac:dyDescent="0.35">
      <c r="B282" s="8" t="s">
        <v>59</v>
      </c>
      <c r="C282" s="9">
        <v>294</v>
      </c>
      <c r="D282" s="10">
        <f>(C283+C285+C286+C287+C291+C292+C293+C294-C289)/C282</f>
        <v>0.80272108843537415</v>
      </c>
    </row>
    <row r="283" spans="2:4" x14ac:dyDescent="0.3">
      <c r="B283" s="26" t="s">
        <v>81</v>
      </c>
      <c r="C283" s="27">
        <v>163</v>
      </c>
      <c r="D283" s="57"/>
    </row>
    <row r="284" spans="2:4" x14ac:dyDescent="0.3">
      <c r="B284" s="13" t="s">
        <v>0</v>
      </c>
      <c r="C284" s="14">
        <v>25</v>
      </c>
      <c r="D284" s="58"/>
    </row>
    <row r="285" spans="2:4" x14ac:dyDescent="0.3">
      <c r="B285" s="16" t="s">
        <v>3</v>
      </c>
      <c r="C285" s="17">
        <v>15</v>
      </c>
      <c r="D285" s="58"/>
    </row>
    <row r="286" spans="2:4" x14ac:dyDescent="0.3">
      <c r="B286" s="16" t="s">
        <v>4</v>
      </c>
      <c r="C286" s="17">
        <v>9</v>
      </c>
      <c r="D286" s="58"/>
    </row>
    <row r="287" spans="2:4" x14ac:dyDescent="0.3">
      <c r="B287" s="16" t="s">
        <v>1</v>
      </c>
      <c r="C287" s="17">
        <v>1</v>
      </c>
      <c r="D287" s="58"/>
    </row>
    <row r="288" spans="2:4" x14ac:dyDescent="0.3">
      <c r="B288" s="13" t="s">
        <v>6</v>
      </c>
      <c r="C288" s="14">
        <v>106</v>
      </c>
      <c r="D288" s="58"/>
    </row>
    <row r="289" spans="2:4" x14ac:dyDescent="0.3">
      <c r="B289" s="16" t="s">
        <v>7</v>
      </c>
      <c r="C289" s="17">
        <v>3</v>
      </c>
      <c r="D289" s="58"/>
    </row>
    <row r="290" spans="2:4" x14ac:dyDescent="0.3">
      <c r="B290" s="16" t="s">
        <v>5</v>
      </c>
      <c r="C290" s="17">
        <v>52</v>
      </c>
      <c r="D290" s="58"/>
    </row>
    <row r="291" spans="2:4" x14ac:dyDescent="0.3">
      <c r="B291" s="16" t="s">
        <v>3</v>
      </c>
      <c r="C291" s="17">
        <v>32</v>
      </c>
      <c r="D291" s="58"/>
    </row>
    <row r="292" spans="2:4" x14ac:dyDescent="0.3">
      <c r="B292" s="16" t="s">
        <v>4</v>
      </c>
      <c r="C292" s="17">
        <v>9</v>
      </c>
      <c r="D292" s="58"/>
    </row>
    <row r="293" spans="2:4" x14ac:dyDescent="0.3">
      <c r="B293" s="16" t="s">
        <v>2</v>
      </c>
      <c r="C293" s="17">
        <v>2</v>
      </c>
      <c r="D293" s="58"/>
    </row>
    <row r="294" spans="2:4" ht="15" thickBot="1" x14ac:dyDescent="0.35">
      <c r="B294" s="16" t="s">
        <v>1</v>
      </c>
      <c r="C294" s="17">
        <v>8</v>
      </c>
      <c r="D294" s="59"/>
    </row>
    <row r="295" spans="2:4" ht="15" thickBot="1" x14ac:dyDescent="0.35">
      <c r="B295" s="8" t="s">
        <v>62</v>
      </c>
      <c r="C295" s="9">
        <v>327</v>
      </c>
      <c r="D295" s="10">
        <f>(C296+C299+C300+C301+C302+C306+C307+C308+C309-C304)/C295</f>
        <v>0.93577981651376152</v>
      </c>
    </row>
    <row r="296" spans="2:4" x14ac:dyDescent="0.3">
      <c r="B296" s="26" t="s">
        <v>81</v>
      </c>
      <c r="C296" s="27">
        <v>202</v>
      </c>
      <c r="D296" s="57"/>
    </row>
    <row r="297" spans="2:4" x14ac:dyDescent="0.3">
      <c r="B297" s="13" t="s">
        <v>0</v>
      </c>
      <c r="C297" s="14">
        <v>31</v>
      </c>
      <c r="D297" s="58"/>
    </row>
    <row r="298" spans="2:4" x14ac:dyDescent="0.3">
      <c r="B298" s="16" t="s">
        <v>5</v>
      </c>
      <c r="C298" s="17">
        <v>1</v>
      </c>
      <c r="D298" s="58"/>
    </row>
    <row r="299" spans="2:4" x14ac:dyDescent="0.3">
      <c r="B299" s="16" t="s">
        <v>3</v>
      </c>
      <c r="C299" s="17">
        <v>6</v>
      </c>
      <c r="D299" s="58"/>
    </row>
    <row r="300" spans="2:4" x14ac:dyDescent="0.3">
      <c r="B300" s="16" t="s">
        <v>4</v>
      </c>
      <c r="C300" s="17">
        <v>14</v>
      </c>
      <c r="D300" s="58"/>
    </row>
    <row r="301" spans="2:4" x14ac:dyDescent="0.3">
      <c r="B301" s="16" t="s">
        <v>2</v>
      </c>
      <c r="C301" s="17">
        <v>2</v>
      </c>
      <c r="D301" s="58"/>
    </row>
    <row r="302" spans="2:4" x14ac:dyDescent="0.3">
      <c r="B302" s="16" t="s">
        <v>1</v>
      </c>
      <c r="C302" s="17">
        <v>8</v>
      </c>
      <c r="D302" s="58"/>
    </row>
    <row r="303" spans="2:4" x14ac:dyDescent="0.3">
      <c r="B303" s="13" t="s">
        <v>6</v>
      </c>
      <c r="C303" s="14">
        <v>94</v>
      </c>
      <c r="D303" s="58"/>
    </row>
    <row r="304" spans="2:4" x14ac:dyDescent="0.3">
      <c r="B304" s="16" t="s">
        <v>7</v>
      </c>
      <c r="C304" s="17">
        <v>3</v>
      </c>
      <c r="D304" s="58"/>
    </row>
    <row r="305" spans="2:4" x14ac:dyDescent="0.3">
      <c r="B305" s="16" t="s">
        <v>5</v>
      </c>
      <c r="C305" s="17">
        <v>14</v>
      </c>
      <c r="D305" s="58"/>
    </row>
    <row r="306" spans="2:4" x14ac:dyDescent="0.3">
      <c r="B306" s="16" t="s">
        <v>3</v>
      </c>
      <c r="C306" s="17">
        <v>43</v>
      </c>
      <c r="D306" s="58"/>
    </row>
    <row r="307" spans="2:4" x14ac:dyDescent="0.3">
      <c r="B307" s="16" t="s">
        <v>4</v>
      </c>
      <c r="C307" s="17">
        <v>21</v>
      </c>
      <c r="D307" s="58"/>
    </row>
    <row r="308" spans="2:4" x14ac:dyDescent="0.3">
      <c r="B308" s="16" t="s">
        <v>2</v>
      </c>
      <c r="C308" s="17">
        <v>2</v>
      </c>
      <c r="D308" s="58"/>
    </row>
    <row r="309" spans="2:4" ht="15" thickBot="1" x14ac:dyDescent="0.35">
      <c r="B309" s="16" t="s">
        <v>1</v>
      </c>
      <c r="C309" s="17">
        <v>11</v>
      </c>
      <c r="D309" s="59"/>
    </row>
    <row r="310" spans="2:4" ht="15" thickBot="1" x14ac:dyDescent="0.35">
      <c r="B310" s="8" t="s">
        <v>67</v>
      </c>
      <c r="C310" s="9">
        <v>142</v>
      </c>
      <c r="D310" s="10">
        <f>(C311+C313+C314+C317+C318+C319+C320)/C310</f>
        <v>0.95070422535211263</v>
      </c>
    </row>
    <row r="311" spans="2:4" x14ac:dyDescent="0.3">
      <c r="B311" s="26" t="s">
        <v>81</v>
      </c>
      <c r="C311" s="27">
        <v>84</v>
      </c>
      <c r="D311" s="57"/>
    </row>
    <row r="312" spans="2:4" x14ac:dyDescent="0.3">
      <c r="B312" s="13" t="s">
        <v>0</v>
      </c>
      <c r="C312" s="14">
        <v>3</v>
      </c>
      <c r="D312" s="58"/>
    </row>
    <row r="313" spans="2:4" x14ac:dyDescent="0.3">
      <c r="B313" s="16" t="s">
        <v>3</v>
      </c>
      <c r="C313" s="17">
        <v>2</v>
      </c>
      <c r="D313" s="58"/>
    </row>
    <row r="314" spans="2:4" x14ac:dyDescent="0.3">
      <c r="B314" s="16" t="s">
        <v>4</v>
      </c>
      <c r="C314" s="17">
        <v>1</v>
      </c>
      <c r="D314" s="58"/>
    </row>
    <row r="315" spans="2:4" x14ac:dyDescent="0.3">
      <c r="B315" s="13" t="s">
        <v>6</v>
      </c>
      <c r="C315" s="14">
        <v>55</v>
      </c>
      <c r="D315" s="58"/>
    </row>
    <row r="316" spans="2:4" x14ac:dyDescent="0.3">
      <c r="B316" s="16" t="s">
        <v>5</v>
      </c>
      <c r="C316" s="17">
        <v>7</v>
      </c>
      <c r="D316" s="58"/>
    </row>
    <row r="317" spans="2:4" x14ac:dyDescent="0.3">
      <c r="B317" s="16" t="s">
        <v>3</v>
      </c>
      <c r="C317" s="17">
        <v>22</v>
      </c>
      <c r="D317" s="58"/>
    </row>
    <row r="318" spans="2:4" x14ac:dyDescent="0.3">
      <c r="B318" s="16" t="s">
        <v>4</v>
      </c>
      <c r="C318" s="17">
        <v>18</v>
      </c>
      <c r="D318" s="58"/>
    </row>
    <row r="319" spans="2:4" x14ac:dyDescent="0.3">
      <c r="B319" s="16" t="s">
        <v>2</v>
      </c>
      <c r="C319" s="17">
        <v>1</v>
      </c>
      <c r="D319" s="58"/>
    </row>
    <row r="320" spans="2:4" ht="15" thickBot="1" x14ac:dyDescent="0.35">
      <c r="B320" s="16" t="s">
        <v>1</v>
      </c>
      <c r="C320" s="17">
        <v>7</v>
      </c>
      <c r="D320" s="59"/>
    </row>
    <row r="321" spans="2:4" ht="15" thickBot="1" x14ac:dyDescent="0.35">
      <c r="B321" s="8" t="s">
        <v>65</v>
      </c>
      <c r="C321" s="9">
        <v>552</v>
      </c>
      <c r="D321" s="10">
        <f>(C322+C325+C326+C327+C328+C332+C333+C334+C335-C330)/C321</f>
        <v>0.89492753623188404</v>
      </c>
    </row>
    <row r="322" spans="2:4" x14ac:dyDescent="0.3">
      <c r="B322" s="26" t="s">
        <v>81</v>
      </c>
      <c r="C322" s="27">
        <v>294</v>
      </c>
      <c r="D322" s="57"/>
    </row>
    <row r="323" spans="2:4" x14ac:dyDescent="0.3">
      <c r="B323" s="13" t="s">
        <v>0</v>
      </c>
      <c r="C323" s="14">
        <v>102</v>
      </c>
      <c r="D323" s="58"/>
    </row>
    <row r="324" spans="2:4" x14ac:dyDescent="0.3">
      <c r="B324" s="16" t="s">
        <v>5</v>
      </c>
      <c r="C324" s="17">
        <v>2</v>
      </c>
      <c r="D324" s="58"/>
    </row>
    <row r="325" spans="2:4" x14ac:dyDescent="0.3">
      <c r="B325" s="16" t="s">
        <v>3</v>
      </c>
      <c r="C325" s="17">
        <v>10</v>
      </c>
      <c r="D325" s="58"/>
    </row>
    <row r="326" spans="2:4" x14ac:dyDescent="0.3">
      <c r="B326" s="16" t="s">
        <v>4</v>
      </c>
      <c r="C326" s="17">
        <v>79</v>
      </c>
      <c r="D326" s="58"/>
    </row>
    <row r="327" spans="2:4" x14ac:dyDescent="0.3">
      <c r="B327" s="16" t="s">
        <v>2</v>
      </c>
      <c r="C327" s="17">
        <v>2</v>
      </c>
      <c r="D327" s="58"/>
    </row>
    <row r="328" spans="2:4" x14ac:dyDescent="0.3">
      <c r="B328" s="16" t="s">
        <v>1</v>
      </c>
      <c r="C328" s="17">
        <v>9</v>
      </c>
      <c r="D328" s="58"/>
    </row>
    <row r="329" spans="2:4" x14ac:dyDescent="0.3">
      <c r="B329" s="13" t="s">
        <v>6</v>
      </c>
      <c r="C329" s="14">
        <v>156</v>
      </c>
      <c r="D329" s="58"/>
    </row>
    <row r="330" spans="2:4" x14ac:dyDescent="0.3">
      <c r="B330" s="16" t="s">
        <v>7</v>
      </c>
      <c r="C330" s="17">
        <v>2</v>
      </c>
      <c r="D330" s="58"/>
    </row>
    <row r="331" spans="2:4" x14ac:dyDescent="0.3">
      <c r="B331" s="16" t="s">
        <v>5</v>
      </c>
      <c r="C331" s="17">
        <v>52</v>
      </c>
      <c r="D331" s="58"/>
    </row>
    <row r="332" spans="2:4" x14ac:dyDescent="0.3">
      <c r="B332" s="16" t="s">
        <v>3</v>
      </c>
      <c r="C332" s="17">
        <v>52</v>
      </c>
      <c r="D332" s="58"/>
    </row>
    <row r="333" spans="2:4" x14ac:dyDescent="0.3">
      <c r="B333" s="16" t="s">
        <v>4</v>
      </c>
      <c r="C333" s="17">
        <v>26</v>
      </c>
      <c r="D333" s="58"/>
    </row>
    <row r="334" spans="2:4" x14ac:dyDescent="0.3">
      <c r="B334" s="16" t="s">
        <v>2</v>
      </c>
      <c r="C334" s="17">
        <v>20</v>
      </c>
      <c r="D334" s="58"/>
    </row>
    <row r="335" spans="2:4" ht="15" thickBot="1" x14ac:dyDescent="0.35">
      <c r="B335" s="16" t="s">
        <v>1</v>
      </c>
      <c r="C335" s="17">
        <v>4</v>
      </c>
      <c r="D335" s="59"/>
    </row>
    <row r="336" spans="2:4" ht="15" thickBot="1" x14ac:dyDescent="0.35">
      <c r="B336" s="8" t="s">
        <v>66</v>
      </c>
      <c r="C336" s="9">
        <v>79</v>
      </c>
      <c r="D336" s="10">
        <f>(C337+C340+C341+C342+C343)/C336</f>
        <v>0.96202531645569622</v>
      </c>
    </row>
    <row r="337" spans="2:4" x14ac:dyDescent="0.3">
      <c r="B337" s="26" t="s">
        <v>81</v>
      </c>
      <c r="C337" s="27">
        <v>35</v>
      </c>
      <c r="D337" s="57"/>
    </row>
    <row r="338" spans="2:4" x14ac:dyDescent="0.3">
      <c r="B338" s="13" t="s">
        <v>6</v>
      </c>
      <c r="C338" s="14">
        <v>44</v>
      </c>
      <c r="D338" s="58"/>
    </row>
    <row r="339" spans="2:4" x14ac:dyDescent="0.3">
      <c r="B339" s="16" t="s">
        <v>5</v>
      </c>
      <c r="C339" s="17">
        <v>3</v>
      </c>
      <c r="D339" s="58"/>
    </row>
    <row r="340" spans="2:4" x14ac:dyDescent="0.3">
      <c r="B340" s="16" t="s">
        <v>3</v>
      </c>
      <c r="C340" s="17">
        <v>4</v>
      </c>
      <c r="D340" s="58"/>
    </row>
    <row r="341" spans="2:4" x14ac:dyDescent="0.3">
      <c r="B341" s="16" t="s">
        <v>4</v>
      </c>
      <c r="C341" s="17">
        <v>28</v>
      </c>
      <c r="D341" s="58"/>
    </row>
    <row r="342" spans="2:4" x14ac:dyDescent="0.3">
      <c r="B342" s="16" t="s">
        <v>2</v>
      </c>
      <c r="C342" s="17">
        <v>4</v>
      </c>
      <c r="D342" s="58"/>
    </row>
    <row r="343" spans="2:4" ht="15" thickBot="1" x14ac:dyDescent="0.35">
      <c r="B343" s="16" t="s">
        <v>1</v>
      </c>
      <c r="C343" s="17">
        <v>5</v>
      </c>
      <c r="D343" s="59"/>
    </row>
    <row r="344" spans="2:4" ht="15" thickBot="1" x14ac:dyDescent="0.35">
      <c r="B344" s="8" t="s">
        <v>69</v>
      </c>
      <c r="C344" s="9">
        <v>62</v>
      </c>
      <c r="D344" s="10">
        <f>(C345+C347)/C344</f>
        <v>1</v>
      </c>
    </row>
    <row r="345" spans="2:4" x14ac:dyDescent="0.3">
      <c r="B345" s="26" t="s">
        <v>81</v>
      </c>
      <c r="C345" s="27">
        <v>57</v>
      </c>
      <c r="D345" s="57"/>
    </row>
    <row r="346" spans="2:4" x14ac:dyDescent="0.3">
      <c r="B346" s="13" t="s">
        <v>6</v>
      </c>
      <c r="C346" s="14">
        <v>5</v>
      </c>
      <c r="D346" s="58"/>
    </row>
    <row r="347" spans="2:4" ht="15" thickBot="1" x14ac:dyDescent="0.35">
      <c r="B347" s="16" t="s">
        <v>4</v>
      </c>
      <c r="C347" s="17">
        <v>5</v>
      </c>
      <c r="D347" s="59"/>
    </row>
    <row r="348" spans="2:4" ht="15" thickBot="1" x14ac:dyDescent="0.35">
      <c r="B348" s="8" t="s">
        <v>68</v>
      </c>
      <c r="C348" s="9">
        <v>92</v>
      </c>
      <c r="D348" s="10">
        <f>(C349+C351+C352+C355+C356+C357+C358)/C348</f>
        <v>0.92391304347826086</v>
      </c>
    </row>
    <row r="349" spans="2:4" x14ac:dyDescent="0.3">
      <c r="B349" s="26" t="s">
        <v>81</v>
      </c>
      <c r="C349" s="27">
        <v>22</v>
      </c>
      <c r="D349" s="57"/>
    </row>
    <row r="350" spans="2:4" x14ac:dyDescent="0.3">
      <c r="B350" s="13" t="s">
        <v>0</v>
      </c>
      <c r="C350" s="14">
        <v>11</v>
      </c>
      <c r="D350" s="58"/>
    </row>
    <row r="351" spans="2:4" x14ac:dyDescent="0.3">
      <c r="B351" s="16" t="s">
        <v>4</v>
      </c>
      <c r="C351" s="17">
        <v>10</v>
      </c>
      <c r="D351" s="58"/>
    </row>
    <row r="352" spans="2:4" x14ac:dyDescent="0.3">
      <c r="B352" s="16" t="s">
        <v>1</v>
      </c>
      <c r="C352" s="17">
        <v>1</v>
      </c>
      <c r="D352" s="58"/>
    </row>
    <row r="353" spans="2:4" x14ac:dyDescent="0.3">
      <c r="B353" s="13" t="s">
        <v>6</v>
      </c>
      <c r="C353" s="14">
        <v>59</v>
      </c>
      <c r="D353" s="58"/>
    </row>
    <row r="354" spans="2:4" x14ac:dyDescent="0.3">
      <c r="B354" s="16" t="s">
        <v>5</v>
      </c>
      <c r="C354" s="17">
        <v>7</v>
      </c>
      <c r="D354" s="58"/>
    </row>
    <row r="355" spans="2:4" x14ac:dyDescent="0.3">
      <c r="B355" s="16" t="s">
        <v>3</v>
      </c>
      <c r="C355" s="17">
        <v>12</v>
      </c>
      <c r="D355" s="58"/>
    </row>
    <row r="356" spans="2:4" x14ac:dyDescent="0.3">
      <c r="B356" s="16" t="s">
        <v>4</v>
      </c>
      <c r="C356" s="17">
        <v>31</v>
      </c>
      <c r="D356" s="58"/>
    </row>
    <row r="357" spans="2:4" x14ac:dyDescent="0.3">
      <c r="B357" s="16" t="s">
        <v>2</v>
      </c>
      <c r="C357" s="17">
        <v>5</v>
      </c>
      <c r="D357" s="58"/>
    </row>
    <row r="358" spans="2:4" ht="15" thickBot="1" x14ac:dyDescent="0.35">
      <c r="B358" s="16" t="s">
        <v>1</v>
      </c>
      <c r="C358" s="17">
        <v>4</v>
      </c>
      <c r="D358" s="59"/>
    </row>
    <row r="359" spans="2:4" ht="15" thickBot="1" x14ac:dyDescent="0.35">
      <c r="B359" s="8" t="s">
        <v>63</v>
      </c>
      <c r="C359" s="9">
        <v>44</v>
      </c>
      <c r="D359" s="10">
        <f>(C360+C362+C364)/C359</f>
        <v>1</v>
      </c>
    </row>
    <row r="360" spans="2:4" x14ac:dyDescent="0.3">
      <c r="B360" s="26" t="s">
        <v>81</v>
      </c>
      <c r="C360" s="27">
        <v>15</v>
      </c>
      <c r="D360" s="57"/>
    </row>
    <row r="361" spans="2:4" x14ac:dyDescent="0.3">
      <c r="B361" s="13" t="s">
        <v>0</v>
      </c>
      <c r="C361" s="14">
        <v>28</v>
      </c>
      <c r="D361" s="58"/>
    </row>
    <row r="362" spans="2:4" x14ac:dyDescent="0.3">
      <c r="B362" s="16" t="s">
        <v>4</v>
      </c>
      <c r="C362" s="17">
        <v>28</v>
      </c>
      <c r="D362" s="58"/>
    </row>
    <row r="363" spans="2:4" x14ac:dyDescent="0.3">
      <c r="B363" s="13" t="s">
        <v>6</v>
      </c>
      <c r="C363" s="14">
        <v>1</v>
      </c>
      <c r="D363" s="58"/>
    </row>
    <row r="364" spans="2:4" ht="15" thickBot="1" x14ac:dyDescent="0.35">
      <c r="B364" s="16" t="s">
        <v>2</v>
      </c>
      <c r="C364" s="17">
        <v>1</v>
      </c>
      <c r="D364" s="59"/>
    </row>
    <row r="365" spans="2:4" ht="15" thickBot="1" x14ac:dyDescent="0.35">
      <c r="B365" s="8" t="s">
        <v>55</v>
      </c>
      <c r="C365" s="9">
        <v>17</v>
      </c>
      <c r="D365" s="10">
        <f>(C366+C368+C369+C372+C373)/C365</f>
        <v>0.88235294117647056</v>
      </c>
    </row>
    <row r="366" spans="2:4" x14ac:dyDescent="0.3">
      <c r="B366" s="26" t="s">
        <v>81</v>
      </c>
      <c r="C366" s="27">
        <v>10</v>
      </c>
      <c r="D366" s="57"/>
    </row>
    <row r="367" spans="2:4" x14ac:dyDescent="0.3">
      <c r="B367" s="13" t="s">
        <v>0</v>
      </c>
      <c r="C367" s="14">
        <v>2</v>
      </c>
      <c r="D367" s="58"/>
    </row>
    <row r="368" spans="2:4" x14ac:dyDescent="0.3">
      <c r="B368" s="16" t="s">
        <v>4</v>
      </c>
      <c r="C368" s="17">
        <v>1</v>
      </c>
      <c r="D368" s="58"/>
    </row>
    <row r="369" spans="2:4" x14ac:dyDescent="0.3">
      <c r="B369" s="16" t="s">
        <v>1</v>
      </c>
      <c r="C369" s="17">
        <v>1</v>
      </c>
      <c r="D369" s="58"/>
    </row>
    <row r="370" spans="2:4" x14ac:dyDescent="0.3">
      <c r="B370" s="13" t="s">
        <v>6</v>
      </c>
      <c r="C370" s="14">
        <v>5</v>
      </c>
      <c r="D370" s="58"/>
    </row>
    <row r="371" spans="2:4" x14ac:dyDescent="0.3">
      <c r="B371" s="16" t="s">
        <v>5</v>
      </c>
      <c r="C371" s="17">
        <v>2</v>
      </c>
      <c r="D371" s="58"/>
    </row>
    <row r="372" spans="2:4" x14ac:dyDescent="0.3">
      <c r="B372" s="16" t="s">
        <v>3</v>
      </c>
      <c r="C372" s="17">
        <v>1</v>
      </c>
      <c r="D372" s="58"/>
    </row>
    <row r="373" spans="2:4" ht="15" thickBot="1" x14ac:dyDescent="0.35">
      <c r="B373" s="16" t="s">
        <v>1</v>
      </c>
      <c r="C373" s="17">
        <v>2</v>
      </c>
      <c r="D373" s="59"/>
    </row>
    <row r="374" spans="2:4" ht="15" thickBot="1" x14ac:dyDescent="0.35">
      <c r="B374" s="8" t="s">
        <v>77</v>
      </c>
      <c r="C374" s="9">
        <v>431</v>
      </c>
      <c r="D374" s="10">
        <f>(C375+C377+C378+C379+C383+C384+C385+C386-C381)/C374</f>
        <v>0.86078886310904867</v>
      </c>
    </row>
    <row r="375" spans="2:4" x14ac:dyDescent="0.3">
      <c r="B375" s="26" t="s">
        <v>81</v>
      </c>
      <c r="C375" s="27">
        <v>171</v>
      </c>
      <c r="D375" s="57"/>
    </row>
    <row r="376" spans="2:4" x14ac:dyDescent="0.3">
      <c r="B376" s="13" t="s">
        <v>0</v>
      </c>
      <c r="C376" s="14">
        <v>55</v>
      </c>
      <c r="D376" s="58"/>
    </row>
    <row r="377" spans="2:4" x14ac:dyDescent="0.3">
      <c r="B377" s="16" t="s">
        <v>3</v>
      </c>
      <c r="C377" s="17">
        <v>6</v>
      </c>
      <c r="D377" s="58"/>
    </row>
    <row r="378" spans="2:4" x14ac:dyDescent="0.3">
      <c r="B378" s="16" t="s">
        <v>4</v>
      </c>
      <c r="C378" s="17">
        <v>44</v>
      </c>
      <c r="D378" s="58"/>
    </row>
    <row r="379" spans="2:4" x14ac:dyDescent="0.3">
      <c r="B379" s="16" t="s">
        <v>1</v>
      </c>
      <c r="C379" s="17">
        <v>5</v>
      </c>
      <c r="D379" s="58"/>
    </row>
    <row r="380" spans="2:4" x14ac:dyDescent="0.3">
      <c r="B380" s="13" t="s">
        <v>6</v>
      </c>
      <c r="C380" s="14">
        <v>205</v>
      </c>
      <c r="D380" s="58"/>
    </row>
    <row r="381" spans="2:4" x14ac:dyDescent="0.3">
      <c r="B381" s="16" t="s">
        <v>7</v>
      </c>
      <c r="C381" s="17">
        <v>4</v>
      </c>
      <c r="D381" s="58"/>
    </row>
    <row r="382" spans="2:4" x14ac:dyDescent="0.3">
      <c r="B382" s="16" t="s">
        <v>5</v>
      </c>
      <c r="C382" s="17">
        <v>52</v>
      </c>
      <c r="D382" s="58"/>
    </row>
    <row r="383" spans="2:4" x14ac:dyDescent="0.3">
      <c r="B383" s="16" t="s">
        <v>3</v>
      </c>
      <c r="C383" s="17">
        <v>65</v>
      </c>
      <c r="D383" s="58"/>
    </row>
    <row r="384" spans="2:4" x14ac:dyDescent="0.3">
      <c r="B384" s="16" t="s">
        <v>4</v>
      </c>
      <c r="C384" s="17">
        <v>51</v>
      </c>
      <c r="D384" s="58"/>
    </row>
    <row r="385" spans="2:4" x14ac:dyDescent="0.3">
      <c r="B385" s="16" t="s">
        <v>2</v>
      </c>
      <c r="C385" s="17">
        <v>8</v>
      </c>
      <c r="D385" s="58"/>
    </row>
    <row r="386" spans="2:4" ht="15" thickBot="1" x14ac:dyDescent="0.35">
      <c r="B386" s="16" t="s">
        <v>1</v>
      </c>
      <c r="C386" s="17">
        <v>25</v>
      </c>
      <c r="D386" s="59"/>
    </row>
    <row r="387" spans="2:4" ht="15" thickBot="1" x14ac:dyDescent="0.35">
      <c r="B387" s="8" t="s">
        <v>70</v>
      </c>
      <c r="C387" s="9">
        <v>31</v>
      </c>
      <c r="D387" s="10">
        <f>(C388+C390+C391+C392)/C387</f>
        <v>1</v>
      </c>
    </row>
    <row r="388" spans="2:4" x14ac:dyDescent="0.3">
      <c r="B388" s="26" t="s">
        <v>81</v>
      </c>
      <c r="C388" s="27">
        <v>15</v>
      </c>
      <c r="D388" s="57"/>
    </row>
    <row r="389" spans="2:4" x14ac:dyDescent="0.3">
      <c r="B389" s="13" t="s">
        <v>6</v>
      </c>
      <c r="C389" s="14">
        <v>16</v>
      </c>
      <c r="D389" s="58"/>
    </row>
    <row r="390" spans="2:4" x14ac:dyDescent="0.3">
      <c r="B390" s="16" t="s">
        <v>3</v>
      </c>
      <c r="C390" s="17">
        <v>8</v>
      </c>
      <c r="D390" s="58"/>
    </row>
    <row r="391" spans="2:4" x14ac:dyDescent="0.3">
      <c r="B391" s="16" t="s">
        <v>4</v>
      </c>
      <c r="C391" s="17">
        <v>7</v>
      </c>
      <c r="D391" s="58"/>
    </row>
    <row r="392" spans="2:4" ht="15" thickBot="1" x14ac:dyDescent="0.35">
      <c r="B392" s="16" t="s">
        <v>1</v>
      </c>
      <c r="C392" s="17">
        <v>1</v>
      </c>
      <c r="D392" s="59"/>
    </row>
    <row r="393" spans="2:4" ht="15" thickBot="1" x14ac:dyDescent="0.35">
      <c r="B393" s="8" t="s">
        <v>58</v>
      </c>
      <c r="C393" s="9">
        <v>2028</v>
      </c>
      <c r="D393" s="10">
        <f>(C394+C398+C399+C400+C401+C405+C406+C407+C408-C403-C396)/C393</f>
        <v>0.9358974358974359</v>
      </c>
    </row>
    <row r="394" spans="2:4" x14ac:dyDescent="0.3">
      <c r="B394" s="26" t="s">
        <v>81</v>
      </c>
      <c r="C394" s="27">
        <v>1387</v>
      </c>
      <c r="D394" s="57"/>
    </row>
    <row r="395" spans="2:4" x14ac:dyDescent="0.3">
      <c r="B395" s="13" t="s">
        <v>0</v>
      </c>
      <c r="C395" s="14">
        <v>140</v>
      </c>
      <c r="D395" s="58"/>
    </row>
    <row r="396" spans="2:4" x14ac:dyDescent="0.3">
      <c r="B396" s="16" t="s">
        <v>7</v>
      </c>
      <c r="C396" s="17">
        <v>1</v>
      </c>
      <c r="D396" s="58"/>
    </row>
    <row r="397" spans="2:4" x14ac:dyDescent="0.3">
      <c r="B397" s="16" t="s">
        <v>5</v>
      </c>
      <c r="C397" s="17">
        <v>5</v>
      </c>
      <c r="D397" s="58"/>
    </row>
    <row r="398" spans="2:4" x14ac:dyDescent="0.3">
      <c r="B398" s="16" t="s">
        <v>3</v>
      </c>
      <c r="C398" s="17">
        <v>7</v>
      </c>
      <c r="D398" s="58"/>
    </row>
    <row r="399" spans="2:4" x14ac:dyDescent="0.3">
      <c r="B399" s="16" t="s">
        <v>4</v>
      </c>
      <c r="C399" s="17">
        <v>95</v>
      </c>
      <c r="D399" s="58"/>
    </row>
    <row r="400" spans="2:4" x14ac:dyDescent="0.3">
      <c r="B400" s="16" t="s">
        <v>2</v>
      </c>
      <c r="C400" s="17">
        <v>22</v>
      </c>
      <c r="D400" s="58"/>
    </row>
    <row r="401" spans="2:4" x14ac:dyDescent="0.3">
      <c r="B401" s="16" t="s">
        <v>1</v>
      </c>
      <c r="C401" s="17">
        <v>10</v>
      </c>
      <c r="D401" s="58"/>
    </row>
    <row r="402" spans="2:4" x14ac:dyDescent="0.3">
      <c r="B402" s="13" t="s">
        <v>6</v>
      </c>
      <c r="C402" s="14">
        <v>501</v>
      </c>
      <c r="D402" s="58"/>
    </row>
    <row r="403" spans="2:4" x14ac:dyDescent="0.3">
      <c r="B403" s="16" t="s">
        <v>7</v>
      </c>
      <c r="C403" s="17">
        <v>7</v>
      </c>
      <c r="D403" s="58"/>
    </row>
    <row r="404" spans="2:4" x14ac:dyDescent="0.3">
      <c r="B404" s="16" t="s">
        <v>5</v>
      </c>
      <c r="C404" s="17">
        <v>109</v>
      </c>
      <c r="D404" s="58"/>
    </row>
    <row r="405" spans="2:4" x14ac:dyDescent="0.3">
      <c r="B405" s="16" t="s">
        <v>3</v>
      </c>
      <c r="C405" s="17">
        <v>122</v>
      </c>
      <c r="D405" s="58"/>
    </row>
    <row r="406" spans="2:4" x14ac:dyDescent="0.3">
      <c r="B406" s="16" t="s">
        <v>4</v>
      </c>
      <c r="C406" s="17">
        <v>163</v>
      </c>
      <c r="D406" s="58"/>
    </row>
    <row r="407" spans="2:4" x14ac:dyDescent="0.3">
      <c r="B407" s="16" t="s">
        <v>2</v>
      </c>
      <c r="C407" s="17">
        <v>73</v>
      </c>
      <c r="D407" s="58"/>
    </row>
    <row r="408" spans="2:4" ht="15" thickBot="1" x14ac:dyDescent="0.35">
      <c r="B408" s="16" t="s">
        <v>1</v>
      </c>
      <c r="C408" s="17">
        <v>27</v>
      </c>
      <c r="D408" s="59"/>
    </row>
    <row r="409" spans="2:4" ht="15" thickBot="1" x14ac:dyDescent="0.35">
      <c r="B409" s="8" t="s">
        <v>37</v>
      </c>
      <c r="C409" s="9">
        <v>558</v>
      </c>
      <c r="D409" s="10">
        <f>(C410+C413+C414+C415+C418+C419+C420+C421)/C409</f>
        <v>0.96057347670250892</v>
      </c>
    </row>
    <row r="410" spans="2:4" x14ac:dyDescent="0.3">
      <c r="B410" s="26" t="s">
        <v>81</v>
      </c>
      <c r="C410" s="27">
        <v>342</v>
      </c>
      <c r="D410" s="57"/>
    </row>
    <row r="411" spans="2:4" x14ac:dyDescent="0.3">
      <c r="B411" s="13" t="s">
        <v>0</v>
      </c>
      <c r="C411" s="14">
        <v>53</v>
      </c>
      <c r="D411" s="58"/>
    </row>
    <row r="412" spans="2:4" x14ac:dyDescent="0.3">
      <c r="B412" s="16" t="s">
        <v>5</v>
      </c>
      <c r="C412" s="17">
        <v>5</v>
      </c>
      <c r="D412" s="58"/>
    </row>
    <row r="413" spans="2:4" x14ac:dyDescent="0.3">
      <c r="B413" s="16" t="s">
        <v>3</v>
      </c>
      <c r="C413" s="17">
        <v>2</v>
      </c>
      <c r="D413" s="58"/>
    </row>
    <row r="414" spans="2:4" x14ac:dyDescent="0.3">
      <c r="B414" s="16" t="s">
        <v>4</v>
      </c>
      <c r="C414" s="17">
        <v>43</v>
      </c>
      <c r="D414" s="58"/>
    </row>
    <row r="415" spans="2:4" x14ac:dyDescent="0.3">
      <c r="B415" s="16" t="s">
        <v>2</v>
      </c>
      <c r="C415" s="17">
        <v>3</v>
      </c>
      <c r="D415" s="58"/>
    </row>
    <row r="416" spans="2:4" x14ac:dyDescent="0.3">
      <c r="B416" s="13" t="s">
        <v>6</v>
      </c>
      <c r="C416" s="14">
        <v>163</v>
      </c>
      <c r="D416" s="58"/>
    </row>
    <row r="417" spans="2:4" x14ac:dyDescent="0.3">
      <c r="B417" s="16" t="s">
        <v>5</v>
      </c>
      <c r="C417" s="17">
        <v>17</v>
      </c>
      <c r="D417" s="58"/>
    </row>
    <row r="418" spans="2:4" x14ac:dyDescent="0.3">
      <c r="B418" s="16" t="s">
        <v>3</v>
      </c>
      <c r="C418" s="17">
        <v>16</v>
      </c>
      <c r="D418" s="58"/>
    </row>
    <row r="419" spans="2:4" x14ac:dyDescent="0.3">
      <c r="B419" s="16" t="s">
        <v>4</v>
      </c>
      <c r="C419" s="17">
        <v>58</v>
      </c>
      <c r="D419" s="58"/>
    </row>
    <row r="420" spans="2:4" x14ac:dyDescent="0.3">
      <c r="B420" s="16" t="s">
        <v>2</v>
      </c>
      <c r="C420" s="17">
        <v>70</v>
      </c>
      <c r="D420" s="58"/>
    </row>
    <row r="421" spans="2:4" ht="15" thickBot="1" x14ac:dyDescent="0.35">
      <c r="B421" s="16" t="s">
        <v>1</v>
      </c>
      <c r="C421" s="17">
        <v>2</v>
      </c>
      <c r="D421" s="59"/>
    </row>
    <row r="422" spans="2:4" ht="15" thickBot="1" x14ac:dyDescent="0.35">
      <c r="B422" s="8" t="s">
        <v>71</v>
      </c>
      <c r="C422" s="9">
        <v>22</v>
      </c>
      <c r="D422" s="10">
        <f>(C423+C425+C427+C428+C429)/C422</f>
        <v>1</v>
      </c>
    </row>
    <row r="423" spans="2:4" x14ac:dyDescent="0.3">
      <c r="B423" s="26" t="s">
        <v>81</v>
      </c>
      <c r="C423" s="27">
        <v>11</v>
      </c>
      <c r="D423" s="57"/>
    </row>
    <row r="424" spans="2:4" x14ac:dyDescent="0.3">
      <c r="B424" s="13" t="s">
        <v>0</v>
      </c>
      <c r="C424" s="14">
        <v>4</v>
      </c>
      <c r="D424" s="58"/>
    </row>
    <row r="425" spans="2:4" x14ac:dyDescent="0.3">
      <c r="B425" s="16" t="s">
        <v>4</v>
      </c>
      <c r="C425" s="17">
        <v>4</v>
      </c>
      <c r="D425" s="58"/>
    </row>
    <row r="426" spans="2:4" x14ac:dyDescent="0.3">
      <c r="B426" s="13" t="s">
        <v>6</v>
      </c>
      <c r="C426" s="14">
        <v>7</v>
      </c>
      <c r="D426" s="58"/>
    </row>
    <row r="427" spans="2:4" x14ac:dyDescent="0.3">
      <c r="B427" s="16" t="s">
        <v>3</v>
      </c>
      <c r="C427" s="17">
        <v>3</v>
      </c>
      <c r="D427" s="58"/>
    </row>
    <row r="428" spans="2:4" x14ac:dyDescent="0.3">
      <c r="B428" s="16" t="s">
        <v>4</v>
      </c>
      <c r="C428" s="17">
        <v>3</v>
      </c>
      <c r="D428" s="58"/>
    </row>
    <row r="429" spans="2:4" ht="15" thickBot="1" x14ac:dyDescent="0.35">
      <c r="B429" s="16" t="s">
        <v>1</v>
      </c>
      <c r="C429" s="17">
        <v>1</v>
      </c>
      <c r="D429" s="59"/>
    </row>
    <row r="430" spans="2:4" ht="15" thickBot="1" x14ac:dyDescent="0.35">
      <c r="B430" s="8" t="s">
        <v>74</v>
      </c>
      <c r="C430" s="9">
        <v>5</v>
      </c>
      <c r="D430" s="10">
        <f>(C431+C433)/C430</f>
        <v>1</v>
      </c>
    </row>
    <row r="431" spans="2:4" x14ac:dyDescent="0.3">
      <c r="B431" s="26" t="s">
        <v>81</v>
      </c>
      <c r="C431" s="27">
        <v>2</v>
      </c>
      <c r="D431" s="57"/>
    </row>
    <row r="432" spans="2:4" x14ac:dyDescent="0.3">
      <c r="B432" s="13" t="s">
        <v>6</v>
      </c>
      <c r="C432" s="14">
        <v>3</v>
      </c>
      <c r="D432" s="58"/>
    </row>
    <row r="433" spans="2:4" ht="15" thickBot="1" x14ac:dyDescent="0.35">
      <c r="B433" s="16" t="s">
        <v>3</v>
      </c>
      <c r="C433" s="17">
        <v>3</v>
      </c>
      <c r="D433" s="59"/>
    </row>
    <row r="434" spans="2:4" ht="15" thickBot="1" x14ac:dyDescent="0.35">
      <c r="B434" s="8" t="s">
        <v>72</v>
      </c>
      <c r="C434" s="9">
        <v>419</v>
      </c>
      <c r="D434" s="10">
        <f>(C435+C438+C439+C440+C443+C444+C445+C446)/C434</f>
        <v>0.94033412887828161</v>
      </c>
    </row>
    <row r="435" spans="2:4" x14ac:dyDescent="0.3">
      <c r="B435" s="26" t="s">
        <v>81</v>
      </c>
      <c r="C435" s="27">
        <v>294</v>
      </c>
      <c r="D435" s="57"/>
    </row>
    <row r="436" spans="2:4" x14ac:dyDescent="0.3">
      <c r="B436" s="13" t="s">
        <v>0</v>
      </c>
      <c r="C436" s="14">
        <v>11</v>
      </c>
      <c r="D436" s="58"/>
    </row>
    <row r="437" spans="2:4" x14ac:dyDescent="0.3">
      <c r="B437" s="16" t="s">
        <v>5</v>
      </c>
      <c r="C437" s="17">
        <v>1</v>
      </c>
      <c r="D437" s="58"/>
    </row>
    <row r="438" spans="2:4" x14ac:dyDescent="0.3">
      <c r="B438" s="16" t="s">
        <v>3</v>
      </c>
      <c r="C438" s="17">
        <v>1</v>
      </c>
      <c r="D438" s="58"/>
    </row>
    <row r="439" spans="2:4" x14ac:dyDescent="0.3">
      <c r="B439" s="16" t="s">
        <v>4</v>
      </c>
      <c r="C439" s="17">
        <v>7</v>
      </c>
      <c r="D439" s="58"/>
    </row>
    <row r="440" spans="2:4" x14ac:dyDescent="0.3">
      <c r="B440" s="16" t="s">
        <v>2</v>
      </c>
      <c r="C440" s="17">
        <v>2</v>
      </c>
      <c r="D440" s="58"/>
    </row>
    <row r="441" spans="2:4" x14ac:dyDescent="0.3">
      <c r="B441" s="13" t="s">
        <v>6</v>
      </c>
      <c r="C441" s="14">
        <v>114</v>
      </c>
      <c r="D441" s="58"/>
    </row>
    <row r="442" spans="2:4" x14ac:dyDescent="0.3">
      <c r="B442" s="16" t="s">
        <v>5</v>
      </c>
      <c r="C442" s="17">
        <v>24</v>
      </c>
      <c r="D442" s="58"/>
    </row>
    <row r="443" spans="2:4" x14ac:dyDescent="0.3">
      <c r="B443" s="16" t="s">
        <v>3</v>
      </c>
      <c r="C443" s="17">
        <v>24</v>
      </c>
      <c r="D443" s="58"/>
    </row>
    <row r="444" spans="2:4" x14ac:dyDescent="0.3">
      <c r="B444" s="16" t="s">
        <v>4</v>
      </c>
      <c r="C444" s="17">
        <v>35</v>
      </c>
      <c r="D444" s="58"/>
    </row>
    <row r="445" spans="2:4" x14ac:dyDescent="0.3">
      <c r="B445" s="16" t="s">
        <v>2</v>
      </c>
      <c r="C445" s="17">
        <v>23</v>
      </c>
      <c r="D445" s="58"/>
    </row>
    <row r="446" spans="2:4" ht="15" thickBot="1" x14ac:dyDescent="0.35">
      <c r="B446" s="16" t="s">
        <v>1</v>
      </c>
      <c r="C446" s="17">
        <v>8</v>
      </c>
      <c r="D446" s="59"/>
    </row>
    <row r="447" spans="2:4" ht="15" thickBot="1" x14ac:dyDescent="0.35">
      <c r="B447" s="8" t="s">
        <v>73</v>
      </c>
      <c r="C447" s="9">
        <v>13</v>
      </c>
      <c r="D447" s="10">
        <f>(C448+C450+C453+C454)/C447</f>
        <v>0.92307692307692313</v>
      </c>
    </row>
    <row r="448" spans="2:4" x14ac:dyDescent="0.3">
      <c r="B448" s="26" t="s">
        <v>81</v>
      </c>
      <c r="C448" s="27">
        <v>9</v>
      </c>
      <c r="D448" s="57"/>
    </row>
    <row r="449" spans="2:4" x14ac:dyDescent="0.3">
      <c r="B449" s="13" t="s">
        <v>0</v>
      </c>
      <c r="C449" s="14">
        <v>1</v>
      </c>
      <c r="D449" s="58"/>
    </row>
    <row r="450" spans="2:4" x14ac:dyDescent="0.3">
      <c r="B450" s="16" t="s">
        <v>4</v>
      </c>
      <c r="C450" s="17">
        <v>1</v>
      </c>
      <c r="D450" s="58"/>
    </row>
    <row r="451" spans="2:4" x14ac:dyDescent="0.3">
      <c r="B451" s="13" t="s">
        <v>6</v>
      </c>
      <c r="C451" s="14">
        <v>3</v>
      </c>
      <c r="D451" s="58"/>
    </row>
    <row r="452" spans="2:4" x14ac:dyDescent="0.3">
      <c r="B452" s="16" t="s">
        <v>5</v>
      </c>
      <c r="C452" s="17">
        <v>1</v>
      </c>
      <c r="D452" s="58"/>
    </row>
    <row r="453" spans="2:4" x14ac:dyDescent="0.3">
      <c r="B453" s="16" t="s">
        <v>2</v>
      </c>
      <c r="C453" s="17">
        <v>1</v>
      </c>
      <c r="D453" s="58"/>
    </row>
    <row r="454" spans="2:4" ht="15" thickBot="1" x14ac:dyDescent="0.35">
      <c r="B454" s="16" t="s">
        <v>1</v>
      </c>
      <c r="C454" s="17">
        <v>1</v>
      </c>
      <c r="D454" s="59"/>
    </row>
    <row r="455" spans="2:4" ht="15" thickBot="1" x14ac:dyDescent="0.35">
      <c r="B455" s="8" t="s">
        <v>76</v>
      </c>
      <c r="C455" s="9">
        <v>13</v>
      </c>
      <c r="D455" s="10">
        <f>(C456+C458+C461+C462+C463)/C455</f>
        <v>0.92307692307692313</v>
      </c>
    </row>
    <row r="456" spans="2:4" x14ac:dyDescent="0.3">
      <c r="B456" s="26" t="s">
        <v>81</v>
      </c>
      <c r="C456" s="27">
        <v>8</v>
      </c>
      <c r="D456" s="57"/>
    </row>
    <row r="457" spans="2:4" x14ac:dyDescent="0.3">
      <c r="B457" s="13" t="s">
        <v>0</v>
      </c>
      <c r="C457" s="14">
        <v>1</v>
      </c>
      <c r="D457" s="58"/>
    </row>
    <row r="458" spans="2:4" x14ac:dyDescent="0.3">
      <c r="B458" s="16" t="s">
        <v>4</v>
      </c>
      <c r="C458" s="17">
        <v>1</v>
      </c>
      <c r="D458" s="58"/>
    </row>
    <row r="459" spans="2:4" x14ac:dyDescent="0.3">
      <c r="B459" s="13" t="s">
        <v>6</v>
      </c>
      <c r="C459" s="14">
        <v>4</v>
      </c>
      <c r="D459" s="58"/>
    </row>
    <row r="460" spans="2:4" x14ac:dyDescent="0.3">
      <c r="B460" s="16" t="s">
        <v>5</v>
      </c>
      <c r="C460" s="17">
        <v>1</v>
      </c>
      <c r="D460" s="58"/>
    </row>
    <row r="461" spans="2:4" x14ac:dyDescent="0.3">
      <c r="B461" s="16" t="s">
        <v>3</v>
      </c>
      <c r="C461" s="17">
        <v>1</v>
      </c>
      <c r="D461" s="58"/>
    </row>
    <row r="462" spans="2:4" x14ac:dyDescent="0.3">
      <c r="B462" s="16" t="s">
        <v>4</v>
      </c>
      <c r="C462" s="17">
        <v>1</v>
      </c>
      <c r="D462" s="58"/>
    </row>
    <row r="463" spans="2:4" ht="15" thickBot="1" x14ac:dyDescent="0.35">
      <c r="B463" s="16" t="s">
        <v>1</v>
      </c>
      <c r="C463" s="17">
        <v>1</v>
      </c>
      <c r="D463" s="59"/>
    </row>
    <row r="464" spans="2:4" ht="15" thickBot="1" x14ac:dyDescent="0.35">
      <c r="B464" s="8" t="s">
        <v>75</v>
      </c>
      <c r="C464" s="9">
        <v>61</v>
      </c>
      <c r="D464" s="10">
        <f>(C465+C467+C468+C469+C470)/C464</f>
        <v>1</v>
      </c>
    </row>
    <row r="465" spans="2:4" x14ac:dyDescent="0.3">
      <c r="B465" s="26" t="s">
        <v>81</v>
      </c>
      <c r="C465" s="27">
        <v>41</v>
      </c>
      <c r="D465" s="57"/>
    </row>
    <row r="466" spans="2:4" x14ac:dyDescent="0.3">
      <c r="B466" s="13" t="s">
        <v>6</v>
      </c>
      <c r="C466" s="14">
        <v>20</v>
      </c>
      <c r="D466" s="58"/>
    </row>
    <row r="467" spans="2:4" x14ac:dyDescent="0.3">
      <c r="B467" s="16" t="s">
        <v>3</v>
      </c>
      <c r="C467" s="17">
        <v>8</v>
      </c>
      <c r="D467" s="58"/>
    </row>
    <row r="468" spans="2:4" x14ac:dyDescent="0.3">
      <c r="B468" s="16" t="s">
        <v>4</v>
      </c>
      <c r="C468" s="17">
        <v>1</v>
      </c>
      <c r="D468" s="58"/>
    </row>
    <row r="469" spans="2:4" x14ac:dyDescent="0.3">
      <c r="B469" s="16" t="s">
        <v>2</v>
      </c>
      <c r="C469" s="17">
        <v>7</v>
      </c>
      <c r="D469" s="58"/>
    </row>
    <row r="470" spans="2:4" ht="15" thickBot="1" x14ac:dyDescent="0.35">
      <c r="B470" s="16" t="s">
        <v>1</v>
      </c>
      <c r="C470" s="17">
        <v>4</v>
      </c>
      <c r="D470" s="59"/>
    </row>
    <row r="471" spans="2:4" ht="15" thickBot="1" x14ac:dyDescent="0.35">
      <c r="B471" s="8" t="s">
        <v>78</v>
      </c>
      <c r="C471" s="9">
        <v>145</v>
      </c>
      <c r="D471" s="10">
        <f>(C472+C474+C475+C476+C479+C480+C481)/C471</f>
        <v>0.93103448275862066</v>
      </c>
    </row>
    <row r="472" spans="2:4" x14ac:dyDescent="0.3">
      <c r="B472" s="26" t="s">
        <v>81</v>
      </c>
      <c r="C472" s="27">
        <v>106</v>
      </c>
      <c r="D472" s="57"/>
    </row>
    <row r="473" spans="2:4" x14ac:dyDescent="0.3">
      <c r="B473" s="13" t="s">
        <v>0</v>
      </c>
      <c r="C473" s="14">
        <v>10</v>
      </c>
      <c r="D473" s="58"/>
    </row>
    <row r="474" spans="2:4" x14ac:dyDescent="0.3">
      <c r="B474" s="16" t="s">
        <v>3</v>
      </c>
      <c r="C474" s="17">
        <v>5</v>
      </c>
      <c r="D474" s="58"/>
    </row>
    <row r="475" spans="2:4" x14ac:dyDescent="0.3">
      <c r="B475" s="16" t="s">
        <v>4</v>
      </c>
      <c r="C475" s="17">
        <v>4</v>
      </c>
      <c r="D475" s="58"/>
    </row>
    <row r="476" spans="2:4" x14ac:dyDescent="0.3">
      <c r="B476" s="16" t="s">
        <v>2</v>
      </c>
      <c r="C476" s="17">
        <v>1</v>
      </c>
      <c r="D476" s="58"/>
    </row>
    <row r="477" spans="2:4" x14ac:dyDescent="0.3">
      <c r="B477" s="13" t="s">
        <v>6</v>
      </c>
      <c r="C477" s="14">
        <v>29</v>
      </c>
      <c r="D477" s="58"/>
    </row>
    <row r="478" spans="2:4" x14ac:dyDescent="0.3">
      <c r="B478" s="16" t="s">
        <v>5</v>
      </c>
      <c r="C478" s="17">
        <v>10</v>
      </c>
      <c r="D478" s="58"/>
    </row>
    <row r="479" spans="2:4" x14ac:dyDescent="0.3">
      <c r="B479" s="16" t="s">
        <v>3</v>
      </c>
      <c r="C479" s="17">
        <v>11</v>
      </c>
      <c r="D479" s="58"/>
    </row>
    <row r="480" spans="2:4" x14ac:dyDescent="0.3">
      <c r="B480" s="16" t="s">
        <v>4</v>
      </c>
      <c r="C480" s="17">
        <v>5</v>
      </c>
      <c r="D480" s="58"/>
    </row>
    <row r="481" spans="2:4" ht="15" thickBot="1" x14ac:dyDescent="0.35">
      <c r="B481" s="16" t="s">
        <v>1</v>
      </c>
      <c r="C481" s="17">
        <v>3</v>
      </c>
      <c r="D481" s="59"/>
    </row>
    <row r="482" spans="2:4" ht="15" thickBot="1" x14ac:dyDescent="0.35">
      <c r="B482" s="8" t="s">
        <v>79</v>
      </c>
      <c r="C482" s="9">
        <v>70</v>
      </c>
      <c r="D482" s="10">
        <f>(C483+C485+C486+C487+C490+C491+C492)/C482</f>
        <v>0.94285714285714284</v>
      </c>
    </row>
    <row r="483" spans="2:4" x14ac:dyDescent="0.3">
      <c r="B483" s="26" t="s">
        <v>81</v>
      </c>
      <c r="C483" s="27">
        <v>21</v>
      </c>
      <c r="D483" s="57"/>
    </row>
    <row r="484" spans="2:4" x14ac:dyDescent="0.3">
      <c r="B484" s="13" t="s">
        <v>0</v>
      </c>
      <c r="C484" s="14">
        <v>18</v>
      </c>
      <c r="D484" s="58"/>
    </row>
    <row r="485" spans="2:4" x14ac:dyDescent="0.3">
      <c r="B485" s="16" t="s">
        <v>3</v>
      </c>
      <c r="C485" s="17">
        <v>1</v>
      </c>
      <c r="D485" s="58"/>
    </row>
    <row r="486" spans="2:4" x14ac:dyDescent="0.3">
      <c r="B486" s="16" t="s">
        <v>4</v>
      </c>
      <c r="C486" s="17">
        <v>16</v>
      </c>
      <c r="D486" s="58"/>
    </row>
    <row r="487" spans="2:4" x14ac:dyDescent="0.3">
      <c r="B487" s="16" t="s">
        <v>1</v>
      </c>
      <c r="C487" s="17">
        <v>1</v>
      </c>
      <c r="D487" s="58"/>
    </row>
    <row r="488" spans="2:4" x14ac:dyDescent="0.3">
      <c r="B488" s="13" t="s">
        <v>6</v>
      </c>
      <c r="C488" s="14">
        <v>31</v>
      </c>
      <c r="D488" s="58"/>
    </row>
    <row r="489" spans="2:4" x14ac:dyDescent="0.3">
      <c r="B489" s="16" t="s">
        <v>5</v>
      </c>
      <c r="C489" s="17">
        <v>4</v>
      </c>
      <c r="D489" s="58"/>
    </row>
    <row r="490" spans="2:4" x14ac:dyDescent="0.3">
      <c r="B490" s="16" t="s">
        <v>3</v>
      </c>
      <c r="C490" s="17">
        <v>3</v>
      </c>
      <c r="D490" s="58"/>
    </row>
    <row r="491" spans="2:4" x14ac:dyDescent="0.3">
      <c r="B491" s="16" t="s">
        <v>4</v>
      </c>
      <c r="C491" s="17">
        <v>18</v>
      </c>
      <c r="D491" s="58"/>
    </row>
    <row r="492" spans="2:4" ht="15" thickBot="1" x14ac:dyDescent="0.35">
      <c r="B492" s="16" t="s">
        <v>1</v>
      </c>
      <c r="C492" s="17">
        <v>6</v>
      </c>
      <c r="D492" s="59"/>
    </row>
    <row r="493" spans="2:4" ht="15" thickBot="1" x14ac:dyDescent="0.35">
      <c r="B493" s="28" t="s">
        <v>92</v>
      </c>
      <c r="C493" s="29">
        <f>C8+C22+C33+C45+C55+C68+C83+C99+C114+C123+C138+C147+C161+C171+C185+C198+C207+C217+C229+C237+C247+C259+C274+C282+C295+C310+C321+C336+C344+C348+C359+C365+C374+C387+C393+C409+C422+C430+C434+C447+C455+C464+C471+C482</f>
        <v>21804</v>
      </c>
      <c r="D493" s="63">
        <f>(C494+C12+C13+C14+C18+C19+C20+C21+C25+C26+C30+C31+C32+C36+C37+C38+C41+C42+C43+C44+C48+C51+C52+C53+C54+C58+C59+C60+C64+C65+C66+C67+C72+C73+C74+C75+C79+C80+C81+C82+C88+C89+C90+C91+C95+C96+C97+C98+C103+C104+C105+C106+C110+C111+C112+C113+C117+C120+C121+C122+C127+C128+C129+C130+C134+C135+C136+C137+C141+C142+C144+C145+C146+C151+C152+C153+C157+C158+C159+C160+C164+C167+C168+C169+C170+C175+C176+C177+C181+C182+C183+C184+C188+C189+C190+C194+C195+C196+C197+C201+C202+C205+C206+C210+C211+C213+C214+C215+C216+C220+C221+C222+C225+C226+C227+C228+C232+C234+C235+C236+C241+C244+C245+C246+C250+C251+C252+C255+C256+C257+C258+C263+C264+C265+C266+C270+C271+C272+C273+C277+C278+C280+C281+C285+C286+C287+C291+C292+C293+C294+C299+C300+C301+C302+C306+C307+C308+C309+C313+C314+C317+C318+C319+C320+C325+C326+C327+C328+C332+C333+C334+C335+C340+C341+C342+C343+C347+C351+C352+C355+C356+C357+C358+C362+C364+C368+C369+C372+C373+C377+C378+C379+C383+C384+C385+C386+C390+C391+C392+C398+C399+C400+C401+C405+C406+C407+C408+C413+C414+C415+C418+C419+C420+C421+C425+C427+C428+C429+C433+C438+C439+C440+C443+C444+C445+C446+C450+C453+C454+C458+C461+C462+C463+C467+C468+C469+C470+C474+C475+C476+C479+C480+C481+C485+C486+C487+C490+C491+C492-C11-C16-C28-C62-C77-C86-C93-C108-C132-C155-C179-C192-C262-C268-C289-C304-C330-C381-C396-C403)/C493</f>
        <v>0.92964593652540817</v>
      </c>
    </row>
    <row r="494" spans="2:4" ht="15" thickBot="1" x14ac:dyDescent="0.35">
      <c r="B494" s="30" t="s">
        <v>91</v>
      </c>
      <c r="C494" s="31">
        <f>C9+C23+C34+C46+C56+C69+C84+C100+C115+C124+C139+C148+C162+C172+C186+C199+C208+C218+C230+C238+C248+C260+C275+C283+C296+C311+C322+C337+C345+C349+C360+C366+C375+C388+C394+C410+C423+C431+C435+C448+C456+C465+C472+C483</f>
        <v>13049</v>
      </c>
      <c r="D494" s="64"/>
    </row>
  </sheetData>
  <mergeCells count="48">
    <mergeCell ref="D472:D481"/>
    <mergeCell ref="D483:D492"/>
    <mergeCell ref="D423:D429"/>
    <mergeCell ref="D431:D433"/>
    <mergeCell ref="D435:D446"/>
    <mergeCell ref="D448:D454"/>
    <mergeCell ref="D456:D463"/>
    <mergeCell ref="D465:D470"/>
    <mergeCell ref="D410:D421"/>
    <mergeCell ref="D296:D309"/>
    <mergeCell ref="D311:D320"/>
    <mergeCell ref="D322:D335"/>
    <mergeCell ref="D337:D343"/>
    <mergeCell ref="D345:D347"/>
    <mergeCell ref="D349:D358"/>
    <mergeCell ref="D360:D364"/>
    <mergeCell ref="D366:D373"/>
    <mergeCell ref="D375:D386"/>
    <mergeCell ref="D388:D392"/>
    <mergeCell ref="D394:D408"/>
    <mergeCell ref="D283:D294"/>
    <mergeCell ref="D162:D170"/>
    <mergeCell ref="D172:D184"/>
    <mergeCell ref="D186:D197"/>
    <mergeCell ref="D199:D206"/>
    <mergeCell ref="D208:D216"/>
    <mergeCell ref="D218:D228"/>
    <mergeCell ref="D230:D236"/>
    <mergeCell ref="D238:D246"/>
    <mergeCell ref="D248:D258"/>
    <mergeCell ref="D260:D273"/>
    <mergeCell ref="D275:D281"/>
    <mergeCell ref="D148:D160"/>
    <mergeCell ref="B6:B7"/>
    <mergeCell ref="C6:C7"/>
    <mergeCell ref="D6:D7"/>
    <mergeCell ref="D493:D494"/>
    <mergeCell ref="D9:D21"/>
    <mergeCell ref="D23:D32"/>
    <mergeCell ref="D34:D44"/>
    <mergeCell ref="D46:D54"/>
    <mergeCell ref="D56:D67"/>
    <mergeCell ref="D69:D82"/>
    <mergeCell ref="D84:D98"/>
    <mergeCell ref="D100:D113"/>
    <mergeCell ref="D115:D122"/>
    <mergeCell ref="D124:D137"/>
    <mergeCell ref="D13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6"/>
  <sheetViews>
    <sheetView zoomScaleNormal="100" workbookViewId="0">
      <selection activeCell="F11" sqref="F11"/>
    </sheetView>
  </sheetViews>
  <sheetFormatPr baseColWidth="10" defaultRowHeight="14.4" x14ac:dyDescent="0.3"/>
  <cols>
    <col min="1" max="1" width="7.33203125" customWidth="1"/>
    <col min="2" max="2" width="38.109375" customWidth="1"/>
    <col min="3" max="3" width="21.44140625" bestFit="1" customWidth="1"/>
    <col min="4" max="4" width="16.77734375" style="7" customWidth="1"/>
    <col min="5" max="5" width="19.77734375" style="7" customWidth="1"/>
  </cols>
  <sheetData>
    <row r="1" spans="1:5" ht="15.6" x14ac:dyDescent="0.3">
      <c r="A1" s="1" t="s">
        <v>82</v>
      </c>
    </row>
    <row r="2" spans="1:5" x14ac:dyDescent="0.3">
      <c r="A2" s="2" t="s">
        <v>86</v>
      </c>
    </row>
    <row r="3" spans="1:5" x14ac:dyDescent="0.3">
      <c r="A3" s="3" t="s">
        <v>84</v>
      </c>
    </row>
    <row r="5" spans="1:5" ht="15" thickBot="1" x14ac:dyDescent="0.35"/>
    <row r="6" spans="1:5" x14ac:dyDescent="0.3">
      <c r="B6" s="65" t="s">
        <v>95</v>
      </c>
      <c r="C6" s="67" t="s">
        <v>93</v>
      </c>
      <c r="D6" s="55" t="s">
        <v>94</v>
      </c>
      <c r="E6" s="70" t="s">
        <v>101</v>
      </c>
    </row>
    <row r="7" spans="1:5" ht="15" thickBot="1" x14ac:dyDescent="0.35">
      <c r="B7" s="66"/>
      <c r="C7" s="68"/>
      <c r="D7" s="69"/>
      <c r="E7" s="71"/>
    </row>
    <row r="8" spans="1:5" ht="15" thickBot="1" x14ac:dyDescent="0.35">
      <c r="B8" s="8" t="s">
        <v>21</v>
      </c>
      <c r="C8" s="9">
        <v>242</v>
      </c>
      <c r="D8" s="43">
        <f>(C10+C16+C23)/C8</f>
        <v>0.73140495867768596</v>
      </c>
      <c r="E8" s="10">
        <f>(C10+C16+C23)/(C8-C18)</f>
        <v>0.73443983402489632</v>
      </c>
    </row>
    <row r="9" spans="1:5" x14ac:dyDescent="0.3">
      <c r="B9" s="11" t="s">
        <v>42</v>
      </c>
      <c r="C9" s="12">
        <v>202</v>
      </c>
      <c r="D9" s="45">
        <f>C10/C9</f>
        <v>0.74257425742574257</v>
      </c>
      <c r="E9" s="82">
        <f>C10/(C9)</f>
        <v>0.74257425742574257</v>
      </c>
    </row>
    <row r="10" spans="1:5" x14ac:dyDescent="0.3">
      <c r="B10" s="24" t="s">
        <v>81</v>
      </c>
      <c r="C10" s="17">
        <v>150</v>
      </c>
      <c r="D10" s="48"/>
      <c r="E10" s="83"/>
    </row>
    <row r="11" spans="1:5" x14ac:dyDescent="0.3">
      <c r="B11" s="24" t="s">
        <v>0</v>
      </c>
      <c r="C11" s="17">
        <v>7</v>
      </c>
      <c r="D11" s="48"/>
      <c r="E11" s="83"/>
    </row>
    <row r="12" spans="1:5" x14ac:dyDescent="0.3">
      <c r="B12" s="25" t="s">
        <v>4</v>
      </c>
      <c r="C12" s="17">
        <v>7</v>
      </c>
      <c r="D12" s="48"/>
      <c r="E12" s="83"/>
    </row>
    <row r="13" spans="1:5" x14ac:dyDescent="0.3">
      <c r="B13" s="24" t="s">
        <v>6</v>
      </c>
      <c r="C13" s="17">
        <v>45</v>
      </c>
      <c r="D13" s="48"/>
      <c r="E13" s="83"/>
    </row>
    <row r="14" spans="1:5" x14ac:dyDescent="0.3">
      <c r="B14" s="25" t="s">
        <v>4</v>
      </c>
      <c r="C14" s="17">
        <v>45</v>
      </c>
      <c r="D14" s="48"/>
      <c r="E14" s="83"/>
    </row>
    <row r="15" spans="1:5" x14ac:dyDescent="0.3">
      <c r="B15" s="11" t="s">
        <v>45</v>
      </c>
      <c r="C15" s="12">
        <v>22</v>
      </c>
      <c r="D15" s="45">
        <f>C16/C15</f>
        <v>0.63636363636363635</v>
      </c>
      <c r="E15" s="82">
        <f>C16/(C15-C18)</f>
        <v>0.66666666666666663</v>
      </c>
    </row>
    <row r="16" spans="1:5" x14ac:dyDescent="0.3">
      <c r="B16" s="24" t="s">
        <v>81</v>
      </c>
      <c r="C16" s="17">
        <v>14</v>
      </c>
      <c r="D16" s="48"/>
      <c r="E16" s="83"/>
    </row>
    <row r="17" spans="2:5" x14ac:dyDescent="0.3">
      <c r="B17" s="24" t="s">
        <v>6</v>
      </c>
      <c r="C17" s="17">
        <v>8</v>
      </c>
      <c r="D17" s="48"/>
      <c r="E17" s="83"/>
    </row>
    <row r="18" spans="2:5" x14ac:dyDescent="0.3">
      <c r="B18" s="25" t="s">
        <v>3</v>
      </c>
      <c r="C18" s="17">
        <v>1</v>
      </c>
      <c r="D18" s="48"/>
      <c r="E18" s="83"/>
    </row>
    <row r="19" spans="2:5" x14ac:dyDescent="0.3">
      <c r="B19" s="25" t="s">
        <v>4</v>
      </c>
      <c r="C19" s="17">
        <v>1</v>
      </c>
      <c r="D19" s="48"/>
      <c r="E19" s="83"/>
    </row>
    <row r="20" spans="2:5" x14ac:dyDescent="0.3">
      <c r="B20" s="25" t="s">
        <v>2</v>
      </c>
      <c r="C20" s="17">
        <v>1</v>
      </c>
      <c r="D20" s="48"/>
      <c r="E20" s="83"/>
    </row>
    <row r="21" spans="2:5" x14ac:dyDescent="0.3">
      <c r="B21" s="25" t="s">
        <v>1</v>
      </c>
      <c r="C21" s="17">
        <v>5</v>
      </c>
      <c r="D21" s="48"/>
      <c r="E21" s="83"/>
    </row>
    <row r="22" spans="2:5" x14ac:dyDescent="0.3">
      <c r="B22" s="11" t="s">
        <v>58</v>
      </c>
      <c r="C22" s="12">
        <v>18</v>
      </c>
      <c r="D22" s="45">
        <f>C23/C22</f>
        <v>0.72222222222222221</v>
      </c>
      <c r="E22" s="82">
        <v>0.72</v>
      </c>
    </row>
    <row r="23" spans="2:5" x14ac:dyDescent="0.3">
      <c r="B23" s="24" t="s">
        <v>81</v>
      </c>
      <c r="C23" s="17">
        <v>13</v>
      </c>
      <c r="D23" s="48"/>
      <c r="E23" s="83"/>
    </row>
    <row r="24" spans="2:5" x14ac:dyDescent="0.3">
      <c r="B24" s="24" t="s">
        <v>6</v>
      </c>
      <c r="C24" s="17">
        <v>5</v>
      </c>
      <c r="D24" s="48"/>
      <c r="E24" s="83"/>
    </row>
    <row r="25" spans="2:5" ht="15" thickBot="1" x14ac:dyDescent="0.35">
      <c r="B25" s="25" t="s">
        <v>4</v>
      </c>
      <c r="C25" s="17">
        <v>5</v>
      </c>
      <c r="D25" s="48"/>
      <c r="E25" s="83"/>
    </row>
    <row r="26" spans="2:5" ht="15" thickBot="1" x14ac:dyDescent="0.35">
      <c r="B26" s="8" t="s">
        <v>14</v>
      </c>
      <c r="C26" s="9">
        <v>18</v>
      </c>
      <c r="D26" s="43">
        <v>0.39</v>
      </c>
      <c r="E26" s="10">
        <v>0.47</v>
      </c>
    </row>
    <row r="27" spans="2:5" x14ac:dyDescent="0.3">
      <c r="B27" s="11" t="s">
        <v>42</v>
      </c>
      <c r="C27" s="12">
        <v>18</v>
      </c>
      <c r="D27" s="45">
        <f>C28/C27</f>
        <v>0.3888888888888889</v>
      </c>
      <c r="E27" s="82">
        <f>C28/(C27-C32)</f>
        <v>0.46666666666666667</v>
      </c>
    </row>
    <row r="28" spans="2:5" x14ac:dyDescent="0.3">
      <c r="B28" s="24" t="s">
        <v>81</v>
      </c>
      <c r="C28" s="17">
        <v>7</v>
      </c>
      <c r="D28" s="48"/>
      <c r="E28" s="83"/>
    </row>
    <row r="29" spans="2:5" x14ac:dyDescent="0.3">
      <c r="B29" s="24" t="s">
        <v>0</v>
      </c>
      <c r="C29" s="17">
        <v>1</v>
      </c>
      <c r="D29" s="48"/>
      <c r="E29" s="83"/>
    </row>
    <row r="30" spans="2:5" x14ac:dyDescent="0.3">
      <c r="B30" s="25" t="s">
        <v>4</v>
      </c>
      <c r="C30" s="17">
        <v>1</v>
      </c>
      <c r="D30" s="48"/>
      <c r="E30" s="83"/>
    </row>
    <row r="31" spans="2:5" x14ac:dyDescent="0.3">
      <c r="B31" s="24" t="s">
        <v>6</v>
      </c>
      <c r="C31" s="17">
        <v>10</v>
      </c>
      <c r="D31" s="48"/>
      <c r="E31" s="83"/>
    </row>
    <row r="32" spans="2:5" x14ac:dyDescent="0.3">
      <c r="B32" s="25" t="s">
        <v>3</v>
      </c>
      <c r="C32" s="17">
        <v>3</v>
      </c>
      <c r="D32" s="48"/>
      <c r="E32" s="83"/>
    </row>
    <row r="33" spans="2:5" ht="15" thickBot="1" x14ac:dyDescent="0.35">
      <c r="B33" s="25" t="s">
        <v>2</v>
      </c>
      <c r="C33" s="17">
        <v>7</v>
      </c>
      <c r="D33" s="48"/>
      <c r="E33" s="83"/>
    </row>
    <row r="34" spans="2:5" ht="15" thickBot="1" x14ac:dyDescent="0.35">
      <c r="B34" s="8" t="s">
        <v>11</v>
      </c>
      <c r="C34" s="9">
        <v>32</v>
      </c>
      <c r="D34" s="43">
        <v>0.75</v>
      </c>
      <c r="E34" s="10">
        <v>0.77</v>
      </c>
    </row>
    <row r="35" spans="2:5" x14ac:dyDescent="0.3">
      <c r="B35" s="11" t="s">
        <v>42</v>
      </c>
      <c r="C35" s="12">
        <v>32</v>
      </c>
      <c r="D35" s="45">
        <f>C36/C35</f>
        <v>0.75</v>
      </c>
      <c r="E35" s="82">
        <f>C36/(C35-C40)</f>
        <v>0.77419354838709675</v>
      </c>
    </row>
    <row r="36" spans="2:5" x14ac:dyDescent="0.3">
      <c r="B36" s="24" t="s">
        <v>81</v>
      </c>
      <c r="C36" s="17">
        <v>24</v>
      </c>
      <c r="D36" s="48"/>
      <c r="E36" s="83"/>
    </row>
    <row r="37" spans="2:5" x14ac:dyDescent="0.3">
      <c r="B37" s="24" t="s">
        <v>0</v>
      </c>
      <c r="C37" s="17">
        <v>1</v>
      </c>
      <c r="D37" s="48"/>
      <c r="E37" s="83"/>
    </row>
    <row r="38" spans="2:5" x14ac:dyDescent="0.3">
      <c r="B38" s="25" t="s">
        <v>4</v>
      </c>
      <c r="C38" s="17">
        <v>1</v>
      </c>
      <c r="D38" s="48"/>
      <c r="E38" s="83"/>
    </row>
    <row r="39" spans="2:5" x14ac:dyDescent="0.3">
      <c r="B39" s="24" t="s">
        <v>6</v>
      </c>
      <c r="C39" s="17">
        <v>7</v>
      </c>
      <c r="D39" s="48"/>
      <c r="E39" s="83"/>
    </row>
    <row r="40" spans="2:5" x14ac:dyDescent="0.3">
      <c r="B40" s="25" t="s">
        <v>3</v>
      </c>
      <c r="C40" s="17">
        <v>1</v>
      </c>
      <c r="D40" s="48"/>
      <c r="E40" s="83"/>
    </row>
    <row r="41" spans="2:5" x14ac:dyDescent="0.3">
      <c r="B41" s="25" t="s">
        <v>4</v>
      </c>
      <c r="C41" s="17">
        <v>3</v>
      </c>
      <c r="D41" s="48"/>
      <c r="E41" s="83"/>
    </row>
    <row r="42" spans="2:5" x14ac:dyDescent="0.3">
      <c r="B42" s="25" t="s">
        <v>2</v>
      </c>
      <c r="C42" s="17">
        <v>1</v>
      </c>
      <c r="D42" s="48"/>
      <c r="E42" s="83"/>
    </row>
    <row r="43" spans="2:5" ht="15" thickBot="1" x14ac:dyDescent="0.35">
      <c r="B43" s="25" t="s">
        <v>1</v>
      </c>
      <c r="C43" s="17">
        <v>2</v>
      </c>
      <c r="D43" s="48"/>
      <c r="E43" s="83"/>
    </row>
    <row r="44" spans="2:5" ht="15" thickBot="1" x14ac:dyDescent="0.35">
      <c r="B44" s="8" t="s">
        <v>9</v>
      </c>
      <c r="C44" s="9">
        <v>18</v>
      </c>
      <c r="D44" s="43">
        <v>0.44</v>
      </c>
      <c r="E44" s="10">
        <v>0.56999999999999995</v>
      </c>
    </row>
    <row r="45" spans="2:5" x14ac:dyDescent="0.3">
      <c r="B45" s="11" t="s">
        <v>42</v>
      </c>
      <c r="C45" s="12">
        <v>18</v>
      </c>
      <c r="D45" s="45">
        <f>C46/C45</f>
        <v>0.44444444444444442</v>
      </c>
      <c r="E45" s="82">
        <f>C46/(C45-C48)</f>
        <v>0.5714285714285714</v>
      </c>
    </row>
    <row r="46" spans="2:5" x14ac:dyDescent="0.3">
      <c r="B46" s="24" t="s">
        <v>81</v>
      </c>
      <c r="C46" s="17">
        <v>8</v>
      </c>
      <c r="D46" s="48"/>
      <c r="E46" s="83"/>
    </row>
    <row r="47" spans="2:5" x14ac:dyDescent="0.3">
      <c r="B47" s="24" t="s">
        <v>6</v>
      </c>
      <c r="C47" s="17">
        <v>10</v>
      </c>
      <c r="D47" s="48"/>
      <c r="E47" s="83"/>
    </row>
    <row r="48" spans="2:5" x14ac:dyDescent="0.3">
      <c r="B48" s="25" t="s">
        <v>3</v>
      </c>
      <c r="C48" s="17">
        <v>4</v>
      </c>
      <c r="D48" s="48"/>
      <c r="E48" s="83"/>
    </row>
    <row r="49" spans="2:5" ht="15" thickBot="1" x14ac:dyDescent="0.35">
      <c r="B49" s="25" t="s">
        <v>2</v>
      </c>
      <c r="C49" s="17">
        <v>6</v>
      </c>
      <c r="D49" s="48"/>
      <c r="E49" s="83"/>
    </row>
    <row r="50" spans="2:5" ht="15" thickBot="1" x14ac:dyDescent="0.35">
      <c r="B50" s="8" t="s">
        <v>10</v>
      </c>
      <c r="C50" s="9">
        <v>23</v>
      </c>
      <c r="D50" s="43">
        <v>0.43</v>
      </c>
      <c r="E50" s="10">
        <v>1</v>
      </c>
    </row>
    <row r="51" spans="2:5" x14ac:dyDescent="0.3">
      <c r="B51" s="11" t="s">
        <v>42</v>
      </c>
      <c r="C51" s="12">
        <v>23</v>
      </c>
      <c r="D51" s="45">
        <f>C52/C51</f>
        <v>0.43478260869565216</v>
      </c>
      <c r="E51" s="82">
        <f>C52/(C51-C54)</f>
        <v>1</v>
      </c>
    </row>
    <row r="52" spans="2:5" x14ac:dyDescent="0.3">
      <c r="B52" s="24" t="s">
        <v>81</v>
      </c>
      <c r="C52" s="17">
        <v>10</v>
      </c>
      <c r="D52" s="48"/>
      <c r="E52" s="83"/>
    </row>
    <row r="53" spans="2:5" x14ac:dyDescent="0.3">
      <c r="B53" s="24" t="s">
        <v>6</v>
      </c>
      <c r="C53" s="17">
        <v>13</v>
      </c>
      <c r="D53" s="48"/>
      <c r="E53" s="83"/>
    </row>
    <row r="54" spans="2:5" ht="15" thickBot="1" x14ac:dyDescent="0.35">
      <c r="B54" s="25" t="s">
        <v>3</v>
      </c>
      <c r="C54" s="17">
        <v>13</v>
      </c>
      <c r="D54" s="48"/>
      <c r="E54" s="83"/>
    </row>
    <row r="55" spans="2:5" ht="15" thickBot="1" x14ac:dyDescent="0.35">
      <c r="B55" s="8" t="s">
        <v>8</v>
      </c>
      <c r="C55" s="9">
        <v>155</v>
      </c>
      <c r="D55" s="43">
        <f>(C57+C61+C65)/C55</f>
        <v>0.6645161290322581</v>
      </c>
      <c r="E55" s="10">
        <v>0.66</v>
      </c>
    </row>
    <row r="56" spans="2:5" x14ac:dyDescent="0.3">
      <c r="B56" s="11" t="s">
        <v>42</v>
      </c>
      <c r="C56" s="12">
        <v>93</v>
      </c>
      <c r="D56" s="45">
        <f>C57/C56</f>
        <v>0.79569892473118276</v>
      </c>
      <c r="E56" s="82">
        <v>0.8</v>
      </c>
    </row>
    <row r="57" spans="2:5" x14ac:dyDescent="0.3">
      <c r="B57" s="24" t="s">
        <v>81</v>
      </c>
      <c r="C57" s="17">
        <v>74</v>
      </c>
      <c r="D57" s="48"/>
      <c r="E57" s="83"/>
    </row>
    <row r="58" spans="2:5" x14ac:dyDescent="0.3">
      <c r="B58" s="24" t="s">
        <v>6</v>
      </c>
      <c r="C58" s="17">
        <v>19</v>
      </c>
      <c r="D58" s="48"/>
      <c r="E58" s="83"/>
    </row>
    <row r="59" spans="2:5" x14ac:dyDescent="0.3">
      <c r="B59" s="25" t="s">
        <v>4</v>
      </c>
      <c r="C59" s="17">
        <v>19</v>
      </c>
      <c r="D59" s="48"/>
      <c r="E59" s="83"/>
    </row>
    <row r="60" spans="2:5" x14ac:dyDescent="0.3">
      <c r="B60" s="11" t="s">
        <v>45</v>
      </c>
      <c r="C60" s="12">
        <v>31</v>
      </c>
      <c r="D60" s="45">
        <f>C61/C60</f>
        <v>0.32258064516129031</v>
      </c>
      <c r="E60" s="82">
        <v>0.32</v>
      </c>
    </row>
    <row r="61" spans="2:5" x14ac:dyDescent="0.3">
      <c r="B61" s="24" t="s">
        <v>81</v>
      </c>
      <c r="C61" s="17">
        <v>10</v>
      </c>
      <c r="D61" s="48"/>
      <c r="E61" s="83"/>
    </row>
    <row r="62" spans="2:5" x14ac:dyDescent="0.3">
      <c r="B62" s="24" t="s">
        <v>6</v>
      </c>
      <c r="C62" s="17">
        <v>21</v>
      </c>
      <c r="D62" s="48"/>
      <c r="E62" s="83"/>
    </row>
    <row r="63" spans="2:5" x14ac:dyDescent="0.3">
      <c r="B63" s="25" t="s">
        <v>4</v>
      </c>
      <c r="C63" s="17">
        <v>21</v>
      </c>
      <c r="D63" s="48"/>
      <c r="E63" s="83"/>
    </row>
    <row r="64" spans="2:5" x14ac:dyDescent="0.3">
      <c r="B64" s="11" t="s">
        <v>58</v>
      </c>
      <c r="C64" s="12">
        <v>31</v>
      </c>
      <c r="D64" s="45">
        <f>C65/C64</f>
        <v>0.61290322580645162</v>
      </c>
      <c r="E64" s="82">
        <v>0.61</v>
      </c>
    </row>
    <row r="65" spans="2:5" x14ac:dyDescent="0.3">
      <c r="B65" s="24" t="s">
        <v>81</v>
      </c>
      <c r="C65" s="17">
        <v>19</v>
      </c>
      <c r="D65" s="48"/>
      <c r="E65" s="83"/>
    </row>
    <row r="66" spans="2:5" x14ac:dyDescent="0.3">
      <c r="B66" s="24" t="s">
        <v>0</v>
      </c>
      <c r="C66" s="17">
        <v>2</v>
      </c>
      <c r="D66" s="48"/>
      <c r="E66" s="83"/>
    </row>
    <row r="67" spans="2:5" x14ac:dyDescent="0.3">
      <c r="B67" s="25" t="s">
        <v>4</v>
      </c>
      <c r="C67" s="17">
        <v>2</v>
      </c>
      <c r="D67" s="48"/>
      <c r="E67" s="83"/>
    </row>
    <row r="68" spans="2:5" x14ac:dyDescent="0.3">
      <c r="B68" s="24" t="s">
        <v>6</v>
      </c>
      <c r="C68" s="17">
        <v>10</v>
      </c>
      <c r="D68" s="48"/>
      <c r="E68" s="83"/>
    </row>
    <row r="69" spans="2:5" ht="15" thickBot="1" x14ac:dyDescent="0.35">
      <c r="B69" s="25" t="s">
        <v>4</v>
      </c>
      <c r="C69" s="17">
        <v>10</v>
      </c>
      <c r="D69" s="48"/>
      <c r="E69" s="83"/>
    </row>
    <row r="70" spans="2:5" ht="15" thickBot="1" x14ac:dyDescent="0.35">
      <c r="B70" s="8" t="s">
        <v>15</v>
      </c>
      <c r="C70" s="9">
        <v>1149</v>
      </c>
      <c r="D70" s="43">
        <f>(C72+C76+C86+C94+C101)/C70</f>
        <v>0.69103568320278508</v>
      </c>
      <c r="E70" s="10">
        <f>(C72+C76+C86+C94+C101)/(C70-C80-C81-C88-C89-C96-C103)</f>
        <v>0.78536102868447077</v>
      </c>
    </row>
    <row r="71" spans="2:5" x14ac:dyDescent="0.3">
      <c r="B71" s="11" t="s">
        <v>40</v>
      </c>
      <c r="C71" s="12">
        <v>29</v>
      </c>
      <c r="D71" s="45">
        <f>C72/C71</f>
        <v>0.86206896551724133</v>
      </c>
      <c r="E71" s="82">
        <f>C72/C71</f>
        <v>0.86206896551724133</v>
      </c>
    </row>
    <row r="72" spans="2:5" x14ac:dyDescent="0.3">
      <c r="B72" s="24" t="s">
        <v>81</v>
      </c>
      <c r="C72" s="17">
        <v>25</v>
      </c>
      <c r="D72" s="48"/>
      <c r="E72" s="83"/>
    </row>
    <row r="73" spans="2:5" x14ac:dyDescent="0.3">
      <c r="B73" s="24" t="s">
        <v>6</v>
      </c>
      <c r="C73" s="17">
        <v>4</v>
      </c>
      <c r="D73" s="48"/>
      <c r="E73" s="83"/>
    </row>
    <row r="74" spans="2:5" x14ac:dyDescent="0.3">
      <c r="B74" s="25" t="s">
        <v>2</v>
      </c>
      <c r="C74" s="17">
        <v>4</v>
      </c>
      <c r="D74" s="48"/>
      <c r="E74" s="83"/>
    </row>
    <row r="75" spans="2:5" x14ac:dyDescent="0.3">
      <c r="B75" s="11" t="s">
        <v>42</v>
      </c>
      <c r="C75" s="12">
        <v>973</v>
      </c>
      <c r="D75" s="45">
        <f>C76/C75</f>
        <v>0.68448098663926005</v>
      </c>
      <c r="E75" s="82">
        <f>C76/(C75-C80-C81)</f>
        <v>0.78352941176470592</v>
      </c>
    </row>
    <row r="76" spans="2:5" x14ac:dyDescent="0.3">
      <c r="B76" s="24" t="s">
        <v>81</v>
      </c>
      <c r="C76" s="17">
        <v>666</v>
      </c>
      <c r="D76" s="48"/>
      <c r="E76" s="83"/>
    </row>
    <row r="77" spans="2:5" x14ac:dyDescent="0.3">
      <c r="B77" s="24" t="s">
        <v>0</v>
      </c>
      <c r="C77" s="17">
        <v>1</v>
      </c>
      <c r="D77" s="48"/>
      <c r="E77" s="83"/>
    </row>
    <row r="78" spans="2:5" x14ac:dyDescent="0.3">
      <c r="B78" s="25" t="s">
        <v>1</v>
      </c>
      <c r="C78" s="17">
        <v>1</v>
      </c>
      <c r="D78" s="48"/>
      <c r="E78" s="83"/>
    </row>
    <row r="79" spans="2:5" x14ac:dyDescent="0.3">
      <c r="B79" s="24" t="s">
        <v>6</v>
      </c>
      <c r="C79" s="17">
        <v>306</v>
      </c>
      <c r="D79" s="48"/>
      <c r="E79" s="83"/>
    </row>
    <row r="80" spans="2:5" x14ac:dyDescent="0.3">
      <c r="B80" s="25" t="s">
        <v>5</v>
      </c>
      <c r="C80" s="17">
        <v>92</v>
      </c>
      <c r="D80" s="48"/>
      <c r="E80" s="83"/>
    </row>
    <row r="81" spans="2:5" x14ac:dyDescent="0.3">
      <c r="B81" s="25" t="s">
        <v>3</v>
      </c>
      <c r="C81" s="17">
        <v>31</v>
      </c>
      <c r="D81" s="48"/>
      <c r="E81" s="83"/>
    </row>
    <row r="82" spans="2:5" x14ac:dyDescent="0.3">
      <c r="B82" s="25" t="s">
        <v>4</v>
      </c>
      <c r="C82" s="17">
        <v>92</v>
      </c>
      <c r="D82" s="48"/>
      <c r="E82" s="83"/>
    </row>
    <row r="83" spans="2:5" x14ac:dyDescent="0.3">
      <c r="B83" s="25" t="s">
        <v>2</v>
      </c>
      <c r="C83" s="17">
        <v>66</v>
      </c>
      <c r="D83" s="48"/>
      <c r="E83" s="83"/>
    </row>
    <row r="84" spans="2:5" x14ac:dyDescent="0.3">
      <c r="B84" s="25" t="s">
        <v>1</v>
      </c>
      <c r="C84" s="17">
        <v>25</v>
      </c>
      <c r="D84" s="48"/>
      <c r="E84" s="83"/>
    </row>
    <row r="85" spans="2:5" x14ac:dyDescent="0.3">
      <c r="B85" s="11" t="s">
        <v>45</v>
      </c>
      <c r="C85" s="12">
        <v>58</v>
      </c>
      <c r="D85" s="45">
        <f>C86/C85</f>
        <v>0.56896551724137934</v>
      </c>
      <c r="E85" s="82">
        <f>C86/(C85-C88-C89)</f>
        <v>0.71739130434782605</v>
      </c>
    </row>
    <row r="86" spans="2:5" x14ac:dyDescent="0.3">
      <c r="B86" s="24" t="s">
        <v>81</v>
      </c>
      <c r="C86" s="17">
        <v>33</v>
      </c>
      <c r="D86" s="48"/>
      <c r="E86" s="83"/>
    </row>
    <row r="87" spans="2:5" x14ac:dyDescent="0.3">
      <c r="B87" s="24" t="s">
        <v>6</v>
      </c>
      <c r="C87" s="17">
        <v>25</v>
      </c>
      <c r="D87" s="48"/>
      <c r="E87" s="83"/>
    </row>
    <row r="88" spans="2:5" x14ac:dyDescent="0.3">
      <c r="B88" s="25" t="s">
        <v>5</v>
      </c>
      <c r="C88" s="17">
        <v>7</v>
      </c>
      <c r="D88" s="48"/>
      <c r="E88" s="83"/>
    </row>
    <row r="89" spans="2:5" x14ac:dyDescent="0.3">
      <c r="B89" s="25" t="s">
        <v>3</v>
      </c>
      <c r="C89" s="17">
        <v>5</v>
      </c>
      <c r="D89" s="48"/>
      <c r="E89" s="83"/>
    </row>
    <row r="90" spans="2:5" x14ac:dyDescent="0.3">
      <c r="B90" s="25" t="s">
        <v>4</v>
      </c>
      <c r="C90" s="17">
        <v>8</v>
      </c>
      <c r="D90" s="48"/>
      <c r="E90" s="83"/>
    </row>
    <row r="91" spans="2:5" x14ac:dyDescent="0.3">
      <c r="B91" s="25" t="s">
        <v>2</v>
      </c>
      <c r="C91" s="17">
        <v>4</v>
      </c>
      <c r="D91" s="48"/>
      <c r="E91" s="83"/>
    </row>
    <row r="92" spans="2:5" x14ac:dyDescent="0.3">
      <c r="B92" s="25" t="s">
        <v>1</v>
      </c>
      <c r="C92" s="17">
        <v>1</v>
      </c>
      <c r="D92" s="48"/>
      <c r="E92" s="83"/>
    </row>
    <row r="93" spans="2:5" x14ac:dyDescent="0.3">
      <c r="B93" s="11" t="s">
        <v>46</v>
      </c>
      <c r="C93" s="12">
        <v>29</v>
      </c>
      <c r="D93" s="45">
        <f>C94/C93</f>
        <v>0.7931034482758621</v>
      </c>
      <c r="E93" s="82">
        <f>C94/(C93-C96)</f>
        <v>0.8214285714285714</v>
      </c>
    </row>
    <row r="94" spans="2:5" x14ac:dyDescent="0.3">
      <c r="B94" s="24" t="s">
        <v>81</v>
      </c>
      <c r="C94" s="17">
        <v>23</v>
      </c>
      <c r="D94" s="48"/>
      <c r="E94" s="83"/>
    </row>
    <row r="95" spans="2:5" x14ac:dyDescent="0.3">
      <c r="B95" s="24" t="s">
        <v>6</v>
      </c>
      <c r="C95" s="17">
        <v>6</v>
      </c>
      <c r="D95" s="48"/>
      <c r="E95" s="83"/>
    </row>
    <row r="96" spans="2:5" x14ac:dyDescent="0.3">
      <c r="B96" s="25" t="s">
        <v>5</v>
      </c>
      <c r="C96" s="17">
        <v>1</v>
      </c>
      <c r="D96" s="48"/>
      <c r="E96" s="83"/>
    </row>
    <row r="97" spans="2:5" x14ac:dyDescent="0.3">
      <c r="B97" s="25" t="s">
        <v>4</v>
      </c>
      <c r="C97" s="17">
        <v>1</v>
      </c>
      <c r="D97" s="48"/>
      <c r="E97" s="83"/>
    </row>
    <row r="98" spans="2:5" x14ac:dyDescent="0.3">
      <c r="B98" s="25" t="s">
        <v>2</v>
      </c>
      <c r="C98" s="17">
        <v>1</v>
      </c>
      <c r="D98" s="48"/>
      <c r="E98" s="83"/>
    </row>
    <row r="99" spans="2:5" x14ac:dyDescent="0.3">
      <c r="B99" s="25" t="s">
        <v>1</v>
      </c>
      <c r="C99" s="17">
        <v>3</v>
      </c>
      <c r="D99" s="48"/>
      <c r="E99" s="83"/>
    </row>
    <row r="100" spans="2:5" x14ac:dyDescent="0.3">
      <c r="B100" s="11" t="s">
        <v>58</v>
      </c>
      <c r="C100" s="12">
        <v>60</v>
      </c>
      <c r="D100" s="45">
        <f>C101/C100</f>
        <v>0.78333333333333333</v>
      </c>
      <c r="E100" s="82">
        <f>C101/(C100-C103)</f>
        <v>0.81034482758620685</v>
      </c>
    </row>
    <row r="101" spans="2:5" x14ac:dyDescent="0.3">
      <c r="B101" s="24" t="s">
        <v>81</v>
      </c>
      <c r="C101" s="17">
        <v>47</v>
      </c>
      <c r="D101" s="48"/>
      <c r="E101" s="83"/>
    </row>
    <row r="102" spans="2:5" x14ac:dyDescent="0.3">
      <c r="B102" s="24" t="s">
        <v>6</v>
      </c>
      <c r="C102" s="17">
        <v>13</v>
      </c>
      <c r="D102" s="48"/>
      <c r="E102" s="83"/>
    </row>
    <row r="103" spans="2:5" x14ac:dyDescent="0.3">
      <c r="B103" s="25" t="s">
        <v>5</v>
      </c>
      <c r="C103" s="17">
        <v>2</v>
      </c>
      <c r="D103" s="48"/>
      <c r="E103" s="83"/>
    </row>
    <row r="104" spans="2:5" x14ac:dyDescent="0.3">
      <c r="B104" s="25" t="s">
        <v>4</v>
      </c>
      <c r="C104" s="17">
        <v>4</v>
      </c>
      <c r="D104" s="48"/>
      <c r="E104" s="83"/>
    </row>
    <row r="105" spans="2:5" x14ac:dyDescent="0.3">
      <c r="B105" s="25" t="s">
        <v>2</v>
      </c>
      <c r="C105" s="17">
        <v>6</v>
      </c>
      <c r="D105" s="48"/>
      <c r="E105" s="83"/>
    </row>
    <row r="106" spans="2:5" ht="15" thickBot="1" x14ac:dyDescent="0.35">
      <c r="B106" s="25" t="s">
        <v>1</v>
      </c>
      <c r="C106" s="17">
        <v>1</v>
      </c>
      <c r="D106" s="48"/>
      <c r="E106" s="83"/>
    </row>
    <row r="107" spans="2:5" ht="15" thickBot="1" x14ac:dyDescent="0.35">
      <c r="B107" s="8" t="s">
        <v>16</v>
      </c>
      <c r="C107" s="9">
        <v>80</v>
      </c>
      <c r="D107" s="43">
        <f>(C109+C115)/C107</f>
        <v>0.85</v>
      </c>
      <c r="E107" s="10">
        <f>(C109+C115)/(C107-C119)</f>
        <v>0.86075949367088611</v>
      </c>
    </row>
    <row r="108" spans="2:5" x14ac:dyDescent="0.3">
      <c r="B108" s="11" t="s">
        <v>46</v>
      </c>
      <c r="C108" s="12">
        <v>49</v>
      </c>
      <c r="D108" s="45">
        <f>C109/C108</f>
        <v>0.8571428571428571</v>
      </c>
      <c r="E108" s="82">
        <v>0.86</v>
      </c>
    </row>
    <row r="109" spans="2:5" x14ac:dyDescent="0.3">
      <c r="B109" s="24" t="s">
        <v>81</v>
      </c>
      <c r="C109" s="17">
        <v>42</v>
      </c>
      <c r="D109" s="48"/>
      <c r="E109" s="83"/>
    </row>
    <row r="110" spans="2:5" x14ac:dyDescent="0.3">
      <c r="B110" s="24" t="s">
        <v>0</v>
      </c>
      <c r="C110" s="17">
        <v>4</v>
      </c>
      <c r="D110" s="48"/>
      <c r="E110" s="83"/>
    </row>
    <row r="111" spans="2:5" x14ac:dyDescent="0.3">
      <c r="B111" s="25" t="s">
        <v>4</v>
      </c>
      <c r="C111" s="17">
        <v>4</v>
      </c>
      <c r="D111" s="48"/>
      <c r="E111" s="83"/>
    </row>
    <row r="112" spans="2:5" x14ac:dyDescent="0.3">
      <c r="B112" s="24" t="s">
        <v>6</v>
      </c>
      <c r="C112" s="17">
        <v>3</v>
      </c>
      <c r="D112" s="48"/>
      <c r="E112" s="83"/>
    </row>
    <row r="113" spans="2:5" x14ac:dyDescent="0.3">
      <c r="B113" s="25" t="s">
        <v>4</v>
      </c>
      <c r="C113" s="17">
        <v>3</v>
      </c>
      <c r="D113" s="48"/>
      <c r="E113" s="83"/>
    </row>
    <row r="114" spans="2:5" x14ac:dyDescent="0.3">
      <c r="B114" s="11" t="s">
        <v>65</v>
      </c>
      <c r="C114" s="12">
        <v>31</v>
      </c>
      <c r="D114" s="45">
        <f>C115/C114</f>
        <v>0.83870967741935487</v>
      </c>
      <c r="E114" s="82">
        <f>C115/(C114-C119)</f>
        <v>0.8666666666666667</v>
      </c>
    </row>
    <row r="115" spans="2:5" x14ac:dyDescent="0.3">
      <c r="B115" s="24" t="s">
        <v>81</v>
      </c>
      <c r="C115" s="17">
        <v>26</v>
      </c>
      <c r="D115" s="48"/>
      <c r="E115" s="83"/>
    </row>
    <row r="116" spans="2:5" x14ac:dyDescent="0.3">
      <c r="B116" s="24" t="s">
        <v>0</v>
      </c>
      <c r="C116" s="17">
        <v>2</v>
      </c>
      <c r="D116" s="48"/>
      <c r="E116" s="83"/>
    </row>
    <row r="117" spans="2:5" x14ac:dyDescent="0.3">
      <c r="B117" s="25" t="s">
        <v>4</v>
      </c>
      <c r="C117" s="17">
        <v>2</v>
      </c>
      <c r="D117" s="48"/>
      <c r="E117" s="83"/>
    </row>
    <row r="118" spans="2:5" x14ac:dyDescent="0.3">
      <c r="B118" s="24" t="s">
        <v>6</v>
      </c>
      <c r="C118" s="17">
        <v>3</v>
      </c>
      <c r="D118" s="48"/>
      <c r="E118" s="83"/>
    </row>
    <row r="119" spans="2:5" x14ac:dyDescent="0.3">
      <c r="B119" s="25" t="s">
        <v>3</v>
      </c>
      <c r="C119" s="17">
        <v>1</v>
      </c>
      <c r="D119" s="48"/>
      <c r="E119" s="83"/>
    </row>
    <row r="120" spans="2:5" ht="15" thickBot="1" x14ac:dyDescent="0.35">
      <c r="B120" s="25" t="s">
        <v>2</v>
      </c>
      <c r="C120" s="17">
        <v>2</v>
      </c>
      <c r="D120" s="48"/>
      <c r="E120" s="83"/>
    </row>
    <row r="121" spans="2:5" ht="15" thickBot="1" x14ac:dyDescent="0.35">
      <c r="B121" s="8" t="s">
        <v>33</v>
      </c>
      <c r="C121" s="9">
        <v>779</v>
      </c>
      <c r="D121" s="43">
        <f>(C123+C132+C141+C147+C157+C161+C165+C176)/C121</f>
        <v>0.75353016688061614</v>
      </c>
      <c r="E121" s="10">
        <f>(C123+C132+C141+C147+C157+C161+C165+C176)/(C121-C128-C136-C149-C152-C153-C167-C171)</f>
        <v>0.76933158584534733</v>
      </c>
    </row>
    <row r="122" spans="2:5" x14ac:dyDescent="0.3">
      <c r="B122" s="11" t="s">
        <v>40</v>
      </c>
      <c r="C122" s="12">
        <v>61</v>
      </c>
      <c r="D122" s="45">
        <f>C123/C122</f>
        <v>0.63934426229508201</v>
      </c>
      <c r="E122" s="82">
        <f>C123/(C122-C128)</f>
        <v>0.65</v>
      </c>
    </row>
    <row r="123" spans="2:5" x14ac:dyDescent="0.3">
      <c r="B123" s="24" t="s">
        <v>81</v>
      </c>
      <c r="C123" s="17">
        <v>39</v>
      </c>
      <c r="D123" s="48"/>
      <c r="E123" s="83"/>
    </row>
    <row r="124" spans="2:5" x14ac:dyDescent="0.3">
      <c r="B124" s="24" t="s">
        <v>0</v>
      </c>
      <c r="C124" s="17">
        <v>17</v>
      </c>
      <c r="D124" s="48"/>
      <c r="E124" s="83"/>
    </row>
    <row r="125" spans="2:5" x14ac:dyDescent="0.3">
      <c r="B125" s="25" t="s">
        <v>4</v>
      </c>
      <c r="C125" s="17">
        <v>15</v>
      </c>
      <c r="D125" s="48"/>
      <c r="E125" s="83"/>
    </row>
    <row r="126" spans="2:5" x14ac:dyDescent="0.3">
      <c r="B126" s="25" t="s">
        <v>2</v>
      </c>
      <c r="C126" s="17">
        <v>2</v>
      </c>
      <c r="D126" s="48"/>
      <c r="E126" s="83"/>
    </row>
    <row r="127" spans="2:5" x14ac:dyDescent="0.3">
      <c r="B127" s="24" t="s">
        <v>6</v>
      </c>
      <c r="C127" s="17">
        <v>5</v>
      </c>
      <c r="D127" s="48"/>
      <c r="E127" s="83"/>
    </row>
    <row r="128" spans="2:5" x14ac:dyDescent="0.3">
      <c r="B128" s="25" t="s">
        <v>5</v>
      </c>
      <c r="C128" s="17">
        <v>1</v>
      </c>
      <c r="D128" s="48"/>
      <c r="E128" s="83"/>
    </row>
    <row r="129" spans="2:5" x14ac:dyDescent="0.3">
      <c r="B129" s="25" t="s">
        <v>4</v>
      </c>
      <c r="C129" s="17">
        <v>2</v>
      </c>
      <c r="D129" s="48"/>
      <c r="E129" s="83"/>
    </row>
    <row r="130" spans="2:5" x14ac:dyDescent="0.3">
      <c r="B130" s="25" t="s">
        <v>2</v>
      </c>
      <c r="C130" s="17">
        <v>2</v>
      </c>
      <c r="D130" s="48"/>
      <c r="E130" s="83"/>
    </row>
    <row r="131" spans="2:5" x14ac:dyDescent="0.3">
      <c r="B131" s="11" t="s">
        <v>42</v>
      </c>
      <c r="C131" s="12">
        <v>357</v>
      </c>
      <c r="D131" s="45">
        <f>C132/C131</f>
        <v>0.8571428571428571</v>
      </c>
      <c r="E131" s="82">
        <f>C132/(C131-C136)</f>
        <v>0.87679083094555876</v>
      </c>
    </row>
    <row r="132" spans="2:5" x14ac:dyDescent="0.3">
      <c r="B132" s="24" t="s">
        <v>81</v>
      </c>
      <c r="C132" s="17">
        <v>306</v>
      </c>
      <c r="D132" s="48"/>
      <c r="E132" s="83"/>
    </row>
    <row r="133" spans="2:5" x14ac:dyDescent="0.3">
      <c r="B133" s="24" t="s">
        <v>0</v>
      </c>
      <c r="C133" s="17">
        <v>4</v>
      </c>
      <c r="D133" s="48"/>
      <c r="E133" s="83"/>
    </row>
    <row r="134" spans="2:5" x14ac:dyDescent="0.3">
      <c r="B134" s="25" t="s">
        <v>4</v>
      </c>
      <c r="C134" s="17">
        <v>4</v>
      </c>
      <c r="D134" s="48"/>
      <c r="E134" s="83"/>
    </row>
    <row r="135" spans="2:5" x14ac:dyDescent="0.3">
      <c r="B135" s="24" t="s">
        <v>6</v>
      </c>
      <c r="C135" s="17">
        <v>47</v>
      </c>
      <c r="D135" s="48"/>
      <c r="E135" s="83"/>
    </row>
    <row r="136" spans="2:5" x14ac:dyDescent="0.3">
      <c r="B136" s="25" t="s">
        <v>5</v>
      </c>
      <c r="C136" s="17">
        <v>8</v>
      </c>
      <c r="D136" s="48"/>
      <c r="E136" s="83"/>
    </row>
    <row r="137" spans="2:5" x14ac:dyDescent="0.3">
      <c r="B137" s="25" t="s">
        <v>4</v>
      </c>
      <c r="C137" s="17">
        <v>24</v>
      </c>
      <c r="D137" s="48"/>
      <c r="E137" s="83"/>
    </row>
    <row r="138" spans="2:5" x14ac:dyDescent="0.3">
      <c r="B138" s="25" t="s">
        <v>2</v>
      </c>
      <c r="C138" s="17">
        <v>12</v>
      </c>
      <c r="D138" s="48"/>
      <c r="E138" s="83"/>
    </row>
    <row r="139" spans="2:5" x14ac:dyDescent="0.3">
      <c r="B139" s="25" t="s">
        <v>1</v>
      </c>
      <c r="C139" s="17">
        <v>3</v>
      </c>
      <c r="D139" s="48"/>
      <c r="E139" s="83"/>
    </row>
    <row r="140" spans="2:5" x14ac:dyDescent="0.3">
      <c r="B140" s="11" t="s">
        <v>41</v>
      </c>
      <c r="C140" s="12">
        <v>18</v>
      </c>
      <c r="D140" s="45">
        <f>C141/C140</f>
        <v>0.55555555555555558</v>
      </c>
      <c r="E140" s="82">
        <v>0.56000000000000005</v>
      </c>
    </row>
    <row r="141" spans="2:5" x14ac:dyDescent="0.3">
      <c r="B141" s="24" t="s">
        <v>81</v>
      </c>
      <c r="C141" s="17">
        <v>10</v>
      </c>
      <c r="D141" s="48"/>
      <c r="E141" s="83"/>
    </row>
    <row r="142" spans="2:5" x14ac:dyDescent="0.3">
      <c r="B142" s="24" t="s">
        <v>0</v>
      </c>
      <c r="C142" s="17">
        <v>6</v>
      </c>
      <c r="D142" s="48"/>
      <c r="E142" s="83"/>
    </row>
    <row r="143" spans="2:5" x14ac:dyDescent="0.3">
      <c r="B143" s="25" t="s">
        <v>4</v>
      </c>
      <c r="C143" s="17">
        <v>6</v>
      </c>
      <c r="D143" s="48"/>
      <c r="E143" s="83"/>
    </row>
    <row r="144" spans="2:5" x14ac:dyDescent="0.3">
      <c r="B144" s="24" t="s">
        <v>6</v>
      </c>
      <c r="C144" s="17">
        <v>2</v>
      </c>
      <c r="D144" s="48"/>
      <c r="E144" s="83"/>
    </row>
    <row r="145" spans="2:5" x14ac:dyDescent="0.3">
      <c r="B145" s="25" t="s">
        <v>4</v>
      </c>
      <c r="C145" s="17">
        <v>2</v>
      </c>
      <c r="D145" s="48"/>
      <c r="E145" s="83"/>
    </row>
    <row r="146" spans="2:5" x14ac:dyDescent="0.3">
      <c r="B146" s="11" t="s">
        <v>45</v>
      </c>
      <c r="C146" s="12">
        <v>124</v>
      </c>
      <c r="D146" s="45">
        <f>C147/C146</f>
        <v>0.57258064516129037</v>
      </c>
      <c r="E146" s="82">
        <f>C147/(C146-C149-C152-C153)</f>
        <v>0.59663865546218486</v>
      </c>
    </row>
    <row r="147" spans="2:5" x14ac:dyDescent="0.3">
      <c r="B147" s="24" t="s">
        <v>81</v>
      </c>
      <c r="C147" s="17">
        <v>71</v>
      </c>
      <c r="D147" s="48"/>
      <c r="E147" s="83"/>
    </row>
    <row r="148" spans="2:5" x14ac:dyDescent="0.3">
      <c r="B148" s="24" t="s">
        <v>0</v>
      </c>
      <c r="C148" s="17">
        <v>34</v>
      </c>
      <c r="D148" s="48"/>
      <c r="E148" s="83"/>
    </row>
    <row r="149" spans="2:5" x14ac:dyDescent="0.3">
      <c r="B149" s="25" t="s">
        <v>5</v>
      </c>
      <c r="C149" s="17">
        <v>3</v>
      </c>
      <c r="D149" s="48"/>
      <c r="E149" s="83"/>
    </row>
    <row r="150" spans="2:5" x14ac:dyDescent="0.3">
      <c r="B150" s="25" t="s">
        <v>4</v>
      </c>
      <c r="C150" s="17">
        <v>31</v>
      </c>
      <c r="D150" s="48"/>
      <c r="E150" s="83"/>
    </row>
    <row r="151" spans="2:5" x14ac:dyDescent="0.3">
      <c r="B151" s="24" t="s">
        <v>6</v>
      </c>
      <c r="C151" s="17">
        <v>19</v>
      </c>
      <c r="D151" s="48"/>
      <c r="E151" s="83"/>
    </row>
    <row r="152" spans="2:5" x14ac:dyDescent="0.3">
      <c r="B152" s="25" t="s">
        <v>5</v>
      </c>
      <c r="C152" s="17">
        <v>1</v>
      </c>
      <c r="D152" s="48"/>
      <c r="E152" s="83"/>
    </row>
    <row r="153" spans="2:5" x14ac:dyDescent="0.3">
      <c r="B153" s="25" t="s">
        <v>3</v>
      </c>
      <c r="C153" s="17">
        <v>1</v>
      </c>
      <c r="D153" s="48"/>
      <c r="E153" s="83"/>
    </row>
    <row r="154" spans="2:5" x14ac:dyDescent="0.3">
      <c r="B154" s="25" t="s">
        <v>4</v>
      </c>
      <c r="C154" s="17">
        <v>11</v>
      </c>
      <c r="D154" s="48"/>
      <c r="E154" s="83"/>
    </row>
    <row r="155" spans="2:5" x14ac:dyDescent="0.3">
      <c r="B155" s="25" t="s">
        <v>2</v>
      </c>
      <c r="C155" s="17">
        <v>6</v>
      </c>
      <c r="D155" s="48"/>
      <c r="E155" s="83"/>
    </row>
    <row r="156" spans="2:5" x14ac:dyDescent="0.3">
      <c r="B156" s="11" t="s">
        <v>46</v>
      </c>
      <c r="C156" s="12">
        <v>31</v>
      </c>
      <c r="D156" s="45">
        <f>C157/C156</f>
        <v>0.967741935483871</v>
      </c>
      <c r="E156" s="82">
        <v>0.97</v>
      </c>
    </row>
    <row r="157" spans="2:5" x14ac:dyDescent="0.3">
      <c r="B157" s="24" t="s">
        <v>81</v>
      </c>
      <c r="C157" s="17">
        <v>30</v>
      </c>
      <c r="D157" s="48"/>
      <c r="E157" s="83"/>
    </row>
    <row r="158" spans="2:5" x14ac:dyDescent="0.3">
      <c r="B158" s="24" t="s">
        <v>6</v>
      </c>
      <c r="C158" s="17">
        <v>1</v>
      </c>
      <c r="D158" s="48"/>
      <c r="E158" s="83"/>
    </row>
    <row r="159" spans="2:5" x14ac:dyDescent="0.3">
      <c r="B159" s="25" t="s">
        <v>4</v>
      </c>
      <c r="C159" s="17">
        <v>1</v>
      </c>
      <c r="D159" s="48"/>
      <c r="E159" s="83"/>
    </row>
    <row r="160" spans="2:5" x14ac:dyDescent="0.3">
      <c r="B160" s="11" t="s">
        <v>47</v>
      </c>
      <c r="C160" s="12">
        <v>17</v>
      </c>
      <c r="D160" s="45">
        <f>C161/C160</f>
        <v>0.94117647058823528</v>
      </c>
      <c r="E160" s="82">
        <v>0.94</v>
      </c>
    </row>
    <row r="161" spans="2:5" x14ac:dyDescent="0.3">
      <c r="B161" s="24" t="s">
        <v>81</v>
      </c>
      <c r="C161" s="17">
        <v>16</v>
      </c>
      <c r="D161" s="48"/>
      <c r="E161" s="83"/>
    </row>
    <row r="162" spans="2:5" x14ac:dyDescent="0.3">
      <c r="B162" s="24" t="s">
        <v>0</v>
      </c>
      <c r="C162" s="17">
        <v>1</v>
      </c>
      <c r="D162" s="48"/>
      <c r="E162" s="83"/>
    </row>
    <row r="163" spans="2:5" x14ac:dyDescent="0.3">
      <c r="B163" s="25" t="s">
        <v>4</v>
      </c>
      <c r="C163" s="17">
        <v>1</v>
      </c>
      <c r="D163" s="48"/>
      <c r="E163" s="83"/>
    </row>
    <row r="164" spans="2:5" x14ac:dyDescent="0.3">
      <c r="B164" s="11" t="s">
        <v>58</v>
      </c>
      <c r="C164" s="12">
        <v>152</v>
      </c>
      <c r="D164" s="45">
        <f>C165/C164</f>
        <v>0.67105263157894735</v>
      </c>
      <c r="E164" s="82">
        <f>C165/(C164-C167-C171)</f>
        <v>0.68</v>
      </c>
    </row>
    <row r="165" spans="2:5" x14ac:dyDescent="0.3">
      <c r="B165" s="24" t="s">
        <v>81</v>
      </c>
      <c r="C165" s="17">
        <v>102</v>
      </c>
      <c r="D165" s="48"/>
      <c r="E165" s="83"/>
    </row>
    <row r="166" spans="2:5" x14ac:dyDescent="0.3">
      <c r="B166" s="24" t="s">
        <v>0</v>
      </c>
      <c r="C166" s="17">
        <v>35</v>
      </c>
      <c r="D166" s="48"/>
      <c r="E166" s="83"/>
    </row>
    <row r="167" spans="2:5" x14ac:dyDescent="0.3">
      <c r="B167" s="25" t="s">
        <v>5</v>
      </c>
      <c r="C167" s="17">
        <v>1</v>
      </c>
      <c r="D167" s="48"/>
      <c r="E167" s="83"/>
    </row>
    <row r="168" spans="2:5" x14ac:dyDescent="0.3">
      <c r="B168" s="25" t="s">
        <v>4</v>
      </c>
      <c r="C168" s="17">
        <v>29</v>
      </c>
      <c r="D168" s="48"/>
      <c r="E168" s="83"/>
    </row>
    <row r="169" spans="2:5" x14ac:dyDescent="0.3">
      <c r="B169" s="25" t="s">
        <v>2</v>
      </c>
      <c r="C169" s="17">
        <v>5</v>
      </c>
      <c r="D169" s="48"/>
      <c r="E169" s="83"/>
    </row>
    <row r="170" spans="2:5" x14ac:dyDescent="0.3">
      <c r="B170" s="24" t="s">
        <v>6</v>
      </c>
      <c r="C170" s="17">
        <v>15</v>
      </c>
      <c r="D170" s="48"/>
      <c r="E170" s="83"/>
    </row>
    <row r="171" spans="2:5" x14ac:dyDescent="0.3">
      <c r="B171" s="25" t="s">
        <v>3</v>
      </c>
      <c r="C171" s="17">
        <v>1</v>
      </c>
      <c r="D171" s="48"/>
      <c r="E171" s="83"/>
    </row>
    <row r="172" spans="2:5" x14ac:dyDescent="0.3">
      <c r="B172" s="25" t="s">
        <v>4</v>
      </c>
      <c r="C172" s="17">
        <v>7</v>
      </c>
      <c r="D172" s="48"/>
      <c r="E172" s="83"/>
    </row>
    <row r="173" spans="2:5" x14ac:dyDescent="0.3">
      <c r="B173" s="25" t="s">
        <v>2</v>
      </c>
      <c r="C173" s="17">
        <v>6</v>
      </c>
      <c r="D173" s="48"/>
      <c r="E173" s="83"/>
    </row>
    <row r="174" spans="2:5" x14ac:dyDescent="0.3">
      <c r="B174" s="25" t="s">
        <v>1</v>
      </c>
      <c r="C174" s="17">
        <v>1</v>
      </c>
      <c r="D174" s="48"/>
      <c r="E174" s="83"/>
    </row>
    <row r="175" spans="2:5" x14ac:dyDescent="0.3">
      <c r="B175" s="11" t="s">
        <v>37</v>
      </c>
      <c r="C175" s="12">
        <v>19</v>
      </c>
      <c r="D175" s="45">
        <f>C176/C175</f>
        <v>0.68421052631578949</v>
      </c>
      <c r="E175" s="82">
        <v>0.68</v>
      </c>
    </row>
    <row r="176" spans="2:5" x14ac:dyDescent="0.3">
      <c r="B176" s="24" t="s">
        <v>81</v>
      </c>
      <c r="C176" s="17">
        <v>13</v>
      </c>
      <c r="D176" s="48"/>
      <c r="E176" s="83"/>
    </row>
    <row r="177" spans="2:5" x14ac:dyDescent="0.3">
      <c r="B177" s="24" t="s">
        <v>0</v>
      </c>
      <c r="C177" s="17">
        <v>1</v>
      </c>
      <c r="D177" s="48"/>
      <c r="E177" s="83"/>
    </row>
    <row r="178" spans="2:5" x14ac:dyDescent="0.3">
      <c r="B178" s="25" t="s">
        <v>2</v>
      </c>
      <c r="C178" s="17">
        <v>1</v>
      </c>
      <c r="D178" s="48"/>
      <c r="E178" s="83"/>
    </row>
    <row r="179" spans="2:5" x14ac:dyDescent="0.3">
      <c r="B179" s="24" t="s">
        <v>6</v>
      </c>
      <c r="C179" s="17">
        <v>5</v>
      </c>
      <c r="D179" s="48"/>
      <c r="E179" s="83"/>
    </row>
    <row r="180" spans="2:5" ht="15" thickBot="1" x14ac:dyDescent="0.35">
      <c r="B180" s="25" t="s">
        <v>4</v>
      </c>
      <c r="C180" s="17">
        <v>5</v>
      </c>
      <c r="D180" s="48"/>
      <c r="E180" s="83"/>
    </row>
    <row r="181" spans="2:5" ht="15" thickBot="1" x14ac:dyDescent="0.35">
      <c r="B181" s="8" t="s">
        <v>17</v>
      </c>
      <c r="C181" s="9">
        <v>5</v>
      </c>
      <c r="D181" s="43">
        <v>0.8</v>
      </c>
      <c r="E181" s="10">
        <v>1</v>
      </c>
    </row>
    <row r="182" spans="2:5" x14ac:dyDescent="0.3">
      <c r="B182" s="11" t="s">
        <v>42</v>
      </c>
      <c r="C182" s="12">
        <v>5</v>
      </c>
      <c r="D182" s="45">
        <f>C183/C182</f>
        <v>0.8</v>
      </c>
      <c r="E182" s="82">
        <f>C183/(C182-C185)</f>
        <v>1</v>
      </c>
    </row>
    <row r="183" spans="2:5" x14ac:dyDescent="0.3">
      <c r="B183" s="24" t="s">
        <v>81</v>
      </c>
      <c r="C183" s="17">
        <v>4</v>
      </c>
      <c r="D183" s="48"/>
      <c r="E183" s="83"/>
    </row>
    <row r="184" spans="2:5" x14ac:dyDescent="0.3">
      <c r="B184" s="24" t="s">
        <v>6</v>
      </c>
      <c r="C184" s="17">
        <v>1</v>
      </c>
      <c r="D184" s="48"/>
      <c r="E184" s="83"/>
    </row>
    <row r="185" spans="2:5" ht="15" thickBot="1" x14ac:dyDescent="0.35">
      <c r="B185" s="25" t="s">
        <v>3</v>
      </c>
      <c r="C185" s="17">
        <v>1</v>
      </c>
      <c r="D185" s="48"/>
      <c r="E185" s="83"/>
    </row>
    <row r="186" spans="2:5" ht="15" thickBot="1" x14ac:dyDescent="0.35">
      <c r="B186" s="8" t="s">
        <v>18</v>
      </c>
      <c r="C186" s="9">
        <v>62</v>
      </c>
      <c r="D186" s="43">
        <v>0.81</v>
      </c>
      <c r="E186" s="10">
        <v>0.81</v>
      </c>
    </row>
    <row r="187" spans="2:5" x14ac:dyDescent="0.3">
      <c r="B187" s="11" t="s">
        <v>42</v>
      </c>
      <c r="C187" s="12">
        <v>62</v>
      </c>
      <c r="D187" s="45">
        <f>C188/C187</f>
        <v>0.80645161290322576</v>
      </c>
      <c r="E187" s="82">
        <f>C188/C187</f>
        <v>0.80645161290322576</v>
      </c>
    </row>
    <row r="188" spans="2:5" x14ac:dyDescent="0.3">
      <c r="B188" s="24" t="s">
        <v>81</v>
      </c>
      <c r="C188" s="17">
        <v>50</v>
      </c>
      <c r="D188" s="48"/>
      <c r="E188" s="83"/>
    </row>
    <row r="189" spans="2:5" x14ac:dyDescent="0.3">
      <c r="B189" s="24" t="s">
        <v>6</v>
      </c>
      <c r="C189" s="17">
        <v>12</v>
      </c>
      <c r="D189" s="48"/>
      <c r="E189" s="83"/>
    </row>
    <row r="190" spans="2:5" ht="15" thickBot="1" x14ac:dyDescent="0.35">
      <c r="B190" s="25" t="s">
        <v>4</v>
      </c>
      <c r="C190" s="17">
        <v>12</v>
      </c>
      <c r="D190" s="48"/>
      <c r="E190" s="83"/>
    </row>
    <row r="191" spans="2:5" ht="15" thickBot="1" x14ac:dyDescent="0.35">
      <c r="B191" s="8" t="s">
        <v>22</v>
      </c>
      <c r="C191" s="9">
        <v>31</v>
      </c>
      <c r="D191" s="43">
        <v>0.16</v>
      </c>
      <c r="E191" s="10">
        <v>0.16</v>
      </c>
    </row>
    <row r="192" spans="2:5" x14ac:dyDescent="0.3">
      <c r="B192" s="11" t="s">
        <v>42</v>
      </c>
      <c r="C192" s="12">
        <v>31</v>
      </c>
      <c r="D192" s="45">
        <f>C193/C192</f>
        <v>0.16129032258064516</v>
      </c>
      <c r="E192" s="82">
        <v>0.16</v>
      </c>
    </row>
    <row r="193" spans="2:5" x14ac:dyDescent="0.3">
      <c r="B193" s="24" t="s">
        <v>81</v>
      </c>
      <c r="C193" s="17">
        <v>5</v>
      </c>
      <c r="D193" s="48"/>
      <c r="E193" s="83"/>
    </row>
    <row r="194" spans="2:5" x14ac:dyDescent="0.3">
      <c r="B194" s="24" t="s">
        <v>6</v>
      </c>
      <c r="C194" s="17">
        <v>26</v>
      </c>
      <c r="D194" s="48"/>
      <c r="E194" s="83"/>
    </row>
    <row r="195" spans="2:5" ht="15" thickBot="1" x14ac:dyDescent="0.35">
      <c r="B195" s="25" t="s">
        <v>4</v>
      </c>
      <c r="C195" s="17">
        <v>26</v>
      </c>
      <c r="D195" s="48"/>
      <c r="E195" s="83"/>
    </row>
    <row r="196" spans="2:5" ht="15" thickBot="1" x14ac:dyDescent="0.35">
      <c r="B196" s="8" t="s">
        <v>23</v>
      </c>
      <c r="C196" s="9">
        <v>9</v>
      </c>
      <c r="D196" s="43">
        <v>0.33</v>
      </c>
      <c r="E196" s="10">
        <v>0.6</v>
      </c>
    </row>
    <row r="197" spans="2:5" x14ac:dyDescent="0.3">
      <c r="B197" s="11" t="s">
        <v>58</v>
      </c>
      <c r="C197" s="12">
        <v>9</v>
      </c>
      <c r="D197" s="45">
        <f>C198/C197</f>
        <v>0.33333333333333331</v>
      </c>
      <c r="E197" s="82">
        <f>C198/(C197-C202)</f>
        <v>0.6</v>
      </c>
    </row>
    <row r="198" spans="2:5" x14ac:dyDescent="0.3">
      <c r="B198" s="24" t="s">
        <v>81</v>
      </c>
      <c r="C198" s="17">
        <v>3</v>
      </c>
      <c r="D198" s="48"/>
      <c r="E198" s="83"/>
    </row>
    <row r="199" spans="2:5" x14ac:dyDescent="0.3">
      <c r="B199" s="24" t="s">
        <v>0</v>
      </c>
      <c r="C199" s="17">
        <v>1</v>
      </c>
      <c r="D199" s="48"/>
      <c r="E199" s="83"/>
    </row>
    <row r="200" spans="2:5" x14ac:dyDescent="0.3">
      <c r="B200" s="25" t="s">
        <v>4</v>
      </c>
      <c r="C200" s="17">
        <v>1</v>
      </c>
      <c r="D200" s="48"/>
      <c r="E200" s="83"/>
    </row>
    <row r="201" spans="2:5" x14ac:dyDescent="0.3">
      <c r="B201" s="24" t="s">
        <v>6</v>
      </c>
      <c r="C201" s="17">
        <v>5</v>
      </c>
      <c r="D201" s="48"/>
      <c r="E201" s="83"/>
    </row>
    <row r="202" spans="2:5" x14ac:dyDescent="0.3">
      <c r="B202" s="25" t="s">
        <v>3</v>
      </c>
      <c r="C202" s="17">
        <v>4</v>
      </c>
      <c r="D202" s="48"/>
      <c r="E202" s="83"/>
    </row>
    <row r="203" spans="2:5" ht="15" thickBot="1" x14ac:dyDescent="0.35">
      <c r="B203" s="25" t="s">
        <v>1</v>
      </c>
      <c r="C203" s="17">
        <v>1</v>
      </c>
      <c r="D203" s="48"/>
      <c r="E203" s="83"/>
    </row>
    <row r="204" spans="2:5" ht="15" thickBot="1" x14ac:dyDescent="0.35">
      <c r="B204" s="8" t="s">
        <v>24</v>
      </c>
      <c r="C204" s="9">
        <v>76</v>
      </c>
      <c r="D204" s="43">
        <f>(C206+C210)/C204</f>
        <v>0.5</v>
      </c>
      <c r="E204" s="10">
        <v>0.5</v>
      </c>
    </row>
    <row r="205" spans="2:5" x14ac:dyDescent="0.3">
      <c r="B205" s="11" t="s">
        <v>42</v>
      </c>
      <c r="C205" s="12">
        <v>62</v>
      </c>
      <c r="D205" s="45">
        <f>C206/C205</f>
        <v>0.532258064516129</v>
      </c>
      <c r="E205" s="82">
        <v>0.53</v>
      </c>
    </row>
    <row r="206" spans="2:5" x14ac:dyDescent="0.3">
      <c r="B206" s="24" t="s">
        <v>81</v>
      </c>
      <c r="C206" s="17">
        <v>33</v>
      </c>
      <c r="D206" s="48"/>
      <c r="E206" s="83"/>
    </row>
    <row r="207" spans="2:5" x14ac:dyDescent="0.3">
      <c r="B207" s="24" t="s">
        <v>6</v>
      </c>
      <c r="C207" s="17">
        <v>29</v>
      </c>
      <c r="D207" s="48"/>
      <c r="E207" s="83"/>
    </row>
    <row r="208" spans="2:5" x14ac:dyDescent="0.3">
      <c r="B208" s="25" t="s">
        <v>4</v>
      </c>
      <c r="C208" s="17">
        <v>29</v>
      </c>
      <c r="D208" s="48"/>
      <c r="E208" s="83"/>
    </row>
    <row r="209" spans="2:5" x14ac:dyDescent="0.3">
      <c r="B209" s="11" t="s">
        <v>46</v>
      </c>
      <c r="C209" s="12">
        <v>14</v>
      </c>
      <c r="D209" s="45">
        <f>C210/C209</f>
        <v>0.35714285714285715</v>
      </c>
      <c r="E209" s="82">
        <v>0.36</v>
      </c>
    </row>
    <row r="210" spans="2:5" x14ac:dyDescent="0.3">
      <c r="B210" s="24" t="s">
        <v>81</v>
      </c>
      <c r="C210" s="17">
        <v>5</v>
      </c>
      <c r="D210" s="48"/>
      <c r="E210" s="83"/>
    </row>
    <row r="211" spans="2:5" x14ac:dyDescent="0.3">
      <c r="B211" s="24" t="s">
        <v>0</v>
      </c>
      <c r="C211" s="17">
        <v>1</v>
      </c>
      <c r="D211" s="48"/>
      <c r="E211" s="83"/>
    </row>
    <row r="212" spans="2:5" x14ac:dyDescent="0.3">
      <c r="B212" s="25" t="s">
        <v>4</v>
      </c>
      <c r="C212" s="17">
        <v>1</v>
      </c>
      <c r="D212" s="48"/>
      <c r="E212" s="83"/>
    </row>
    <row r="213" spans="2:5" x14ac:dyDescent="0.3">
      <c r="B213" s="24" t="s">
        <v>6</v>
      </c>
      <c r="C213" s="17">
        <v>8</v>
      </c>
      <c r="D213" s="48"/>
      <c r="E213" s="83"/>
    </row>
    <row r="214" spans="2:5" ht="15" thickBot="1" x14ac:dyDescent="0.35">
      <c r="B214" s="25" t="s">
        <v>4</v>
      </c>
      <c r="C214" s="17">
        <v>8</v>
      </c>
      <c r="D214" s="48"/>
      <c r="E214" s="83"/>
    </row>
    <row r="215" spans="2:5" ht="15" thickBot="1" x14ac:dyDescent="0.35">
      <c r="B215" s="8" t="s">
        <v>27</v>
      </c>
      <c r="C215" s="9">
        <v>84</v>
      </c>
      <c r="D215" s="43">
        <f>(C217+C224)/C215</f>
        <v>0.83333333333333337</v>
      </c>
      <c r="E215" s="10">
        <f>(C217+C224)/(C215-C229)</f>
        <v>0.84337349397590367</v>
      </c>
    </row>
    <row r="216" spans="2:5" x14ac:dyDescent="0.3">
      <c r="B216" s="11" t="s">
        <v>42</v>
      </c>
      <c r="C216" s="12">
        <v>36</v>
      </c>
      <c r="D216" s="45">
        <f>C217/C216</f>
        <v>0.88888888888888884</v>
      </c>
      <c r="E216" s="82">
        <v>0.89</v>
      </c>
    </row>
    <row r="217" spans="2:5" x14ac:dyDescent="0.3">
      <c r="B217" s="24" t="s">
        <v>81</v>
      </c>
      <c r="C217" s="17">
        <v>32</v>
      </c>
      <c r="D217" s="48"/>
      <c r="E217" s="83"/>
    </row>
    <row r="218" spans="2:5" x14ac:dyDescent="0.3">
      <c r="B218" s="24" t="s">
        <v>0</v>
      </c>
      <c r="C218" s="17">
        <v>2</v>
      </c>
      <c r="D218" s="48"/>
      <c r="E218" s="83"/>
    </row>
    <row r="219" spans="2:5" x14ac:dyDescent="0.3">
      <c r="B219" s="25" t="s">
        <v>4</v>
      </c>
      <c r="C219" s="17">
        <v>1</v>
      </c>
      <c r="D219" s="48"/>
      <c r="E219" s="83"/>
    </row>
    <row r="220" spans="2:5" x14ac:dyDescent="0.3">
      <c r="B220" s="25" t="s">
        <v>1</v>
      </c>
      <c r="C220" s="17">
        <v>1</v>
      </c>
      <c r="D220" s="48"/>
      <c r="E220" s="83"/>
    </row>
    <row r="221" spans="2:5" x14ac:dyDescent="0.3">
      <c r="B221" s="24" t="s">
        <v>6</v>
      </c>
      <c r="C221" s="17">
        <v>2</v>
      </c>
      <c r="D221" s="48"/>
      <c r="E221" s="83"/>
    </row>
    <row r="222" spans="2:5" x14ac:dyDescent="0.3">
      <c r="B222" s="25" t="s">
        <v>2</v>
      </c>
      <c r="C222" s="17">
        <v>2</v>
      </c>
      <c r="D222" s="48"/>
      <c r="E222" s="83"/>
    </row>
    <row r="223" spans="2:5" x14ac:dyDescent="0.3">
      <c r="B223" s="11" t="s">
        <v>58</v>
      </c>
      <c r="C223" s="12">
        <v>48</v>
      </c>
      <c r="D223" s="45">
        <f>C224/C223</f>
        <v>0.79166666666666663</v>
      </c>
      <c r="E223" s="82">
        <f>C224/(C223-C229)</f>
        <v>0.80851063829787229</v>
      </c>
    </row>
    <row r="224" spans="2:5" x14ac:dyDescent="0.3">
      <c r="B224" s="24" t="s">
        <v>81</v>
      </c>
      <c r="C224" s="17">
        <v>38</v>
      </c>
      <c r="D224" s="48"/>
      <c r="E224" s="83"/>
    </row>
    <row r="225" spans="2:5" x14ac:dyDescent="0.3">
      <c r="B225" s="24" t="s">
        <v>0</v>
      </c>
      <c r="C225" s="17">
        <v>4</v>
      </c>
      <c r="D225" s="48"/>
      <c r="E225" s="83"/>
    </row>
    <row r="226" spans="2:5" x14ac:dyDescent="0.3">
      <c r="B226" s="25" t="s">
        <v>4</v>
      </c>
      <c r="C226" s="17">
        <v>3</v>
      </c>
      <c r="D226" s="48"/>
      <c r="E226" s="83"/>
    </row>
    <row r="227" spans="2:5" x14ac:dyDescent="0.3">
      <c r="B227" s="25" t="s">
        <v>1</v>
      </c>
      <c r="C227" s="17">
        <v>1</v>
      </c>
      <c r="D227" s="48"/>
      <c r="E227" s="83"/>
    </row>
    <row r="228" spans="2:5" x14ac:dyDescent="0.3">
      <c r="B228" s="24" t="s">
        <v>6</v>
      </c>
      <c r="C228" s="17">
        <v>6</v>
      </c>
      <c r="D228" s="48"/>
      <c r="E228" s="83"/>
    </row>
    <row r="229" spans="2:5" x14ac:dyDescent="0.3">
      <c r="B229" s="25" t="s">
        <v>3</v>
      </c>
      <c r="C229" s="17">
        <v>1</v>
      </c>
      <c r="D229" s="48"/>
      <c r="E229" s="83"/>
    </row>
    <row r="230" spans="2:5" ht="15" thickBot="1" x14ac:dyDescent="0.35">
      <c r="B230" s="25" t="s">
        <v>4</v>
      </c>
      <c r="C230" s="17">
        <v>5</v>
      </c>
      <c r="D230" s="48"/>
      <c r="E230" s="83"/>
    </row>
    <row r="231" spans="2:5" ht="15" thickBot="1" x14ac:dyDescent="0.35">
      <c r="B231" s="8" t="s">
        <v>25</v>
      </c>
      <c r="C231" s="9">
        <v>30</v>
      </c>
      <c r="D231" s="43">
        <v>0.7</v>
      </c>
      <c r="E231" s="10">
        <v>0.7</v>
      </c>
    </row>
    <row r="232" spans="2:5" x14ac:dyDescent="0.3">
      <c r="B232" s="11" t="s">
        <v>42</v>
      </c>
      <c r="C232" s="12">
        <v>30</v>
      </c>
      <c r="D232" s="45">
        <f>C233/C232</f>
        <v>0.7</v>
      </c>
      <c r="E232" s="82">
        <v>0.7</v>
      </c>
    </row>
    <row r="233" spans="2:5" x14ac:dyDescent="0.3">
      <c r="B233" s="24" t="s">
        <v>81</v>
      </c>
      <c r="C233" s="17">
        <v>21</v>
      </c>
      <c r="D233" s="48"/>
      <c r="E233" s="83"/>
    </row>
    <row r="234" spans="2:5" x14ac:dyDescent="0.3">
      <c r="B234" s="24" t="s">
        <v>0</v>
      </c>
      <c r="C234" s="17">
        <v>4</v>
      </c>
      <c r="D234" s="48"/>
      <c r="E234" s="83"/>
    </row>
    <row r="235" spans="2:5" x14ac:dyDescent="0.3">
      <c r="B235" s="25" t="s">
        <v>4</v>
      </c>
      <c r="C235" s="17">
        <v>4</v>
      </c>
      <c r="D235" s="48"/>
      <c r="E235" s="83"/>
    </row>
    <row r="236" spans="2:5" x14ac:dyDescent="0.3">
      <c r="B236" s="24" t="s">
        <v>6</v>
      </c>
      <c r="C236" s="17">
        <v>5</v>
      </c>
      <c r="D236" s="48"/>
      <c r="E236" s="83"/>
    </row>
    <row r="237" spans="2:5" ht="15" thickBot="1" x14ac:dyDescent="0.35">
      <c r="B237" s="25" t="s">
        <v>4</v>
      </c>
      <c r="C237" s="17">
        <v>5</v>
      </c>
      <c r="D237" s="48"/>
      <c r="E237" s="83"/>
    </row>
    <row r="238" spans="2:5" ht="15" thickBot="1" x14ac:dyDescent="0.35">
      <c r="B238" s="8" t="s">
        <v>13</v>
      </c>
      <c r="C238" s="9">
        <v>60</v>
      </c>
      <c r="D238" s="43">
        <f>C240/C239</f>
        <v>0.96666666666666667</v>
      </c>
      <c r="E238" s="10">
        <f>C240/(C239-C242)</f>
        <v>0.98305084745762716</v>
      </c>
    </row>
    <row r="239" spans="2:5" x14ac:dyDescent="0.3">
      <c r="B239" s="11" t="s">
        <v>42</v>
      </c>
      <c r="C239" s="12">
        <v>60</v>
      </c>
      <c r="D239" s="45">
        <f>C240/C239</f>
        <v>0.96666666666666667</v>
      </c>
      <c r="E239" s="82">
        <f>C240/(C238-C242)</f>
        <v>0.98305084745762716</v>
      </c>
    </row>
    <row r="240" spans="2:5" x14ac:dyDescent="0.3">
      <c r="B240" s="24" t="s">
        <v>81</v>
      </c>
      <c r="C240" s="17">
        <v>58</v>
      </c>
      <c r="D240" s="48"/>
      <c r="E240" s="83"/>
    </row>
    <row r="241" spans="2:5" x14ac:dyDescent="0.3">
      <c r="B241" s="24" t="s">
        <v>6</v>
      </c>
      <c r="C241" s="17">
        <v>2</v>
      </c>
      <c r="D241" s="48"/>
      <c r="E241" s="83"/>
    </row>
    <row r="242" spans="2:5" x14ac:dyDescent="0.3">
      <c r="B242" s="25" t="s">
        <v>5</v>
      </c>
      <c r="C242" s="17">
        <v>1</v>
      </c>
      <c r="D242" s="48"/>
      <c r="E242" s="83"/>
    </row>
    <row r="243" spans="2:5" ht="15" thickBot="1" x14ac:dyDescent="0.35">
      <c r="B243" s="25" t="s">
        <v>1</v>
      </c>
      <c r="C243" s="17">
        <v>1</v>
      </c>
      <c r="D243" s="48"/>
      <c r="E243" s="83"/>
    </row>
    <row r="244" spans="2:5" ht="15" thickBot="1" x14ac:dyDescent="0.35">
      <c r="B244" s="8" t="s">
        <v>26</v>
      </c>
      <c r="C244" s="9">
        <v>90</v>
      </c>
      <c r="D244" s="43">
        <f>(C246+C251)/C244</f>
        <v>0.6333333333333333</v>
      </c>
      <c r="E244" s="10">
        <v>0.63</v>
      </c>
    </row>
    <row r="245" spans="2:5" x14ac:dyDescent="0.3">
      <c r="B245" s="11" t="s">
        <v>42</v>
      </c>
      <c r="C245" s="12">
        <v>60</v>
      </c>
      <c r="D245" s="45">
        <f>C246/C245</f>
        <v>0.91666666666666663</v>
      </c>
      <c r="E245" s="82">
        <v>0.92</v>
      </c>
    </row>
    <row r="246" spans="2:5" x14ac:dyDescent="0.3">
      <c r="B246" s="24" t="s">
        <v>81</v>
      </c>
      <c r="C246" s="17">
        <v>55</v>
      </c>
      <c r="D246" s="48"/>
      <c r="E246" s="83"/>
    </row>
    <row r="247" spans="2:5" x14ac:dyDescent="0.3">
      <c r="B247" s="24" t="s">
        <v>6</v>
      </c>
      <c r="C247" s="17">
        <v>5</v>
      </c>
      <c r="D247" s="48"/>
      <c r="E247" s="83"/>
    </row>
    <row r="248" spans="2:5" x14ac:dyDescent="0.3">
      <c r="B248" s="25" t="s">
        <v>4</v>
      </c>
      <c r="C248" s="17">
        <v>2</v>
      </c>
      <c r="D248" s="48"/>
      <c r="E248" s="83"/>
    </row>
    <row r="249" spans="2:5" x14ac:dyDescent="0.3">
      <c r="B249" s="25" t="s">
        <v>2</v>
      </c>
      <c r="C249" s="17">
        <v>3</v>
      </c>
      <c r="D249" s="48"/>
      <c r="E249" s="83"/>
    </row>
    <row r="250" spans="2:5" x14ac:dyDescent="0.3">
      <c r="B250" s="11" t="s">
        <v>45</v>
      </c>
      <c r="C250" s="12">
        <v>13</v>
      </c>
      <c r="D250" s="45">
        <f>C251/C250</f>
        <v>0.15384615384615385</v>
      </c>
      <c r="E250" s="82">
        <v>0.15</v>
      </c>
    </row>
    <row r="251" spans="2:5" x14ac:dyDescent="0.3">
      <c r="B251" s="24" t="s">
        <v>81</v>
      </c>
      <c r="C251" s="17">
        <v>2</v>
      </c>
      <c r="D251" s="48"/>
      <c r="E251" s="83"/>
    </row>
    <row r="252" spans="2:5" x14ac:dyDescent="0.3">
      <c r="B252" s="24" t="s">
        <v>6</v>
      </c>
      <c r="C252" s="17">
        <v>11</v>
      </c>
      <c r="D252" s="48"/>
      <c r="E252" s="83"/>
    </row>
    <row r="253" spans="2:5" x14ac:dyDescent="0.3">
      <c r="B253" s="25" t="s">
        <v>4</v>
      </c>
      <c r="C253" s="17">
        <v>6</v>
      </c>
      <c r="D253" s="48"/>
      <c r="E253" s="83"/>
    </row>
    <row r="254" spans="2:5" x14ac:dyDescent="0.3">
      <c r="B254" s="25" t="s">
        <v>2</v>
      </c>
      <c r="C254" s="17">
        <v>5</v>
      </c>
      <c r="D254" s="48"/>
      <c r="E254" s="83"/>
    </row>
    <row r="255" spans="2:5" x14ac:dyDescent="0.3">
      <c r="B255" s="11" t="s">
        <v>58</v>
      </c>
      <c r="C255" s="12">
        <v>17</v>
      </c>
      <c r="D255" s="45">
        <f>0/C255</f>
        <v>0</v>
      </c>
      <c r="E255" s="82">
        <v>0</v>
      </c>
    </row>
    <row r="256" spans="2:5" x14ac:dyDescent="0.3">
      <c r="B256" s="24" t="s">
        <v>6</v>
      </c>
      <c r="C256" s="17">
        <v>17</v>
      </c>
      <c r="D256" s="48"/>
      <c r="E256" s="83"/>
    </row>
    <row r="257" spans="2:5" x14ac:dyDescent="0.3">
      <c r="B257" s="25" t="s">
        <v>4</v>
      </c>
      <c r="C257" s="17">
        <v>16</v>
      </c>
      <c r="D257" s="48"/>
      <c r="E257" s="83"/>
    </row>
    <row r="258" spans="2:5" ht="15" thickBot="1" x14ac:dyDescent="0.35">
      <c r="B258" s="25" t="s">
        <v>1</v>
      </c>
      <c r="C258" s="17">
        <v>1</v>
      </c>
      <c r="D258" s="48"/>
      <c r="E258" s="83"/>
    </row>
    <row r="259" spans="2:5" ht="15" thickBot="1" x14ac:dyDescent="0.35">
      <c r="B259" s="8" t="s">
        <v>19</v>
      </c>
      <c r="C259" s="9">
        <v>31</v>
      </c>
      <c r="D259" s="43">
        <v>0.57999999999999996</v>
      </c>
      <c r="E259" s="10">
        <v>0.69</v>
      </c>
    </row>
    <row r="260" spans="2:5" x14ac:dyDescent="0.3">
      <c r="B260" s="11" t="s">
        <v>42</v>
      </c>
      <c r="C260" s="12">
        <v>31</v>
      </c>
      <c r="D260" s="45">
        <f>C261/C260</f>
        <v>0.58064516129032262</v>
      </c>
      <c r="E260" s="82">
        <f>C261/(C259-C265)</f>
        <v>0.69230769230769229</v>
      </c>
    </row>
    <row r="261" spans="2:5" x14ac:dyDescent="0.3">
      <c r="B261" s="24" t="s">
        <v>81</v>
      </c>
      <c r="C261" s="17">
        <v>18</v>
      </c>
      <c r="D261" s="48"/>
      <c r="E261" s="83"/>
    </row>
    <row r="262" spans="2:5" x14ac:dyDescent="0.3">
      <c r="B262" s="24" t="s">
        <v>0</v>
      </c>
      <c r="C262" s="17">
        <v>8</v>
      </c>
      <c r="D262" s="48"/>
      <c r="E262" s="83"/>
    </row>
    <row r="263" spans="2:5" x14ac:dyDescent="0.3">
      <c r="B263" s="25" t="s">
        <v>4</v>
      </c>
      <c r="C263" s="17">
        <v>8</v>
      </c>
      <c r="D263" s="48"/>
      <c r="E263" s="83"/>
    </row>
    <row r="264" spans="2:5" x14ac:dyDescent="0.3">
      <c r="B264" s="24" t="s">
        <v>6</v>
      </c>
      <c r="C264" s="17">
        <v>5</v>
      </c>
      <c r="D264" s="48"/>
      <c r="E264" s="83"/>
    </row>
    <row r="265" spans="2:5" ht="15" thickBot="1" x14ac:dyDescent="0.35">
      <c r="B265" s="25" t="s">
        <v>3</v>
      </c>
      <c r="C265" s="17">
        <v>5</v>
      </c>
      <c r="D265" s="48"/>
      <c r="E265" s="83"/>
    </row>
    <row r="266" spans="2:5" ht="15" thickBot="1" x14ac:dyDescent="0.35">
      <c r="B266" s="8" t="s">
        <v>28</v>
      </c>
      <c r="C266" s="9">
        <v>84</v>
      </c>
      <c r="D266" s="43">
        <f>(C268+C274+C280+C286)/C266</f>
        <v>0.58333333333333337</v>
      </c>
      <c r="E266" s="10">
        <v>0.57999999999999996</v>
      </c>
    </row>
    <row r="267" spans="2:5" x14ac:dyDescent="0.3">
      <c r="B267" s="11" t="s">
        <v>39</v>
      </c>
      <c r="C267" s="12">
        <v>9</v>
      </c>
      <c r="D267" s="45">
        <f>C268/C267</f>
        <v>0.44444444444444442</v>
      </c>
      <c r="E267" s="82">
        <v>0.44</v>
      </c>
    </row>
    <row r="268" spans="2:5" x14ac:dyDescent="0.3">
      <c r="B268" s="24" t="s">
        <v>81</v>
      </c>
      <c r="C268" s="17">
        <v>4</v>
      </c>
      <c r="D268" s="48"/>
      <c r="E268" s="83"/>
    </row>
    <row r="269" spans="2:5" x14ac:dyDescent="0.3">
      <c r="B269" s="24" t="s">
        <v>0</v>
      </c>
      <c r="C269" s="17">
        <v>1</v>
      </c>
      <c r="D269" s="48"/>
      <c r="E269" s="83"/>
    </row>
    <row r="270" spans="2:5" x14ac:dyDescent="0.3">
      <c r="B270" s="25" t="s">
        <v>4</v>
      </c>
      <c r="C270" s="17">
        <v>1</v>
      </c>
      <c r="D270" s="48"/>
      <c r="E270" s="83"/>
    </row>
    <row r="271" spans="2:5" x14ac:dyDescent="0.3">
      <c r="B271" s="24" t="s">
        <v>6</v>
      </c>
      <c r="C271" s="17">
        <v>4</v>
      </c>
      <c r="D271" s="48"/>
      <c r="E271" s="83"/>
    </row>
    <row r="272" spans="2:5" x14ac:dyDescent="0.3">
      <c r="B272" s="25" t="s">
        <v>4</v>
      </c>
      <c r="C272" s="17">
        <v>4</v>
      </c>
      <c r="D272" s="48"/>
      <c r="E272" s="83"/>
    </row>
    <row r="273" spans="2:5" x14ac:dyDescent="0.3">
      <c r="B273" s="11" t="s">
        <v>42</v>
      </c>
      <c r="C273" s="12">
        <v>31</v>
      </c>
      <c r="D273" s="45">
        <f>C274/C273</f>
        <v>0.77419354838709675</v>
      </c>
      <c r="E273" s="82">
        <v>0.77</v>
      </c>
    </row>
    <row r="274" spans="2:5" x14ac:dyDescent="0.3">
      <c r="B274" s="24" t="s">
        <v>81</v>
      </c>
      <c r="C274" s="17">
        <v>24</v>
      </c>
      <c r="D274" s="48"/>
      <c r="E274" s="83"/>
    </row>
    <row r="275" spans="2:5" x14ac:dyDescent="0.3">
      <c r="B275" s="24" t="s">
        <v>0</v>
      </c>
      <c r="C275" s="17">
        <v>1</v>
      </c>
      <c r="D275" s="48"/>
      <c r="E275" s="83"/>
    </row>
    <row r="276" spans="2:5" x14ac:dyDescent="0.3">
      <c r="B276" s="25" t="s">
        <v>4</v>
      </c>
      <c r="C276" s="17">
        <v>1</v>
      </c>
      <c r="D276" s="48"/>
      <c r="E276" s="83"/>
    </row>
    <row r="277" spans="2:5" x14ac:dyDescent="0.3">
      <c r="B277" s="24" t="s">
        <v>6</v>
      </c>
      <c r="C277" s="17">
        <v>6</v>
      </c>
      <c r="D277" s="48"/>
      <c r="E277" s="83"/>
    </row>
    <row r="278" spans="2:5" x14ac:dyDescent="0.3">
      <c r="B278" s="25" t="s">
        <v>4</v>
      </c>
      <c r="C278" s="17">
        <v>6</v>
      </c>
      <c r="D278" s="48"/>
      <c r="E278" s="83"/>
    </row>
    <row r="279" spans="2:5" x14ac:dyDescent="0.3">
      <c r="B279" s="11" t="s">
        <v>46</v>
      </c>
      <c r="C279" s="12">
        <v>18</v>
      </c>
      <c r="D279" s="45">
        <f>C280/C279</f>
        <v>0.61111111111111116</v>
      </c>
      <c r="E279" s="82">
        <v>0.61</v>
      </c>
    </row>
    <row r="280" spans="2:5" x14ac:dyDescent="0.3">
      <c r="B280" s="24" t="s">
        <v>81</v>
      </c>
      <c r="C280" s="17">
        <v>11</v>
      </c>
      <c r="D280" s="48"/>
      <c r="E280" s="83"/>
    </row>
    <row r="281" spans="2:5" x14ac:dyDescent="0.3">
      <c r="B281" s="24" t="s">
        <v>0</v>
      </c>
      <c r="C281" s="17">
        <v>5</v>
      </c>
      <c r="D281" s="48"/>
      <c r="E281" s="83"/>
    </row>
    <row r="282" spans="2:5" x14ac:dyDescent="0.3">
      <c r="B282" s="25" t="s">
        <v>4</v>
      </c>
      <c r="C282" s="17">
        <v>5</v>
      </c>
      <c r="D282" s="48"/>
      <c r="E282" s="83"/>
    </row>
    <row r="283" spans="2:5" x14ac:dyDescent="0.3">
      <c r="B283" s="24" t="s">
        <v>6</v>
      </c>
      <c r="C283" s="17">
        <v>2</v>
      </c>
      <c r="D283" s="48"/>
      <c r="E283" s="83"/>
    </row>
    <row r="284" spans="2:5" x14ac:dyDescent="0.3">
      <c r="B284" s="25" t="s">
        <v>4</v>
      </c>
      <c r="C284" s="17">
        <v>2</v>
      </c>
      <c r="D284" s="48"/>
      <c r="E284" s="83"/>
    </row>
    <row r="285" spans="2:5" x14ac:dyDescent="0.3">
      <c r="B285" s="11" t="s">
        <v>58</v>
      </c>
      <c r="C285" s="12">
        <v>26</v>
      </c>
      <c r="D285" s="45">
        <f>C286/C285</f>
        <v>0.38461538461538464</v>
      </c>
      <c r="E285" s="82">
        <v>0.38</v>
      </c>
    </row>
    <row r="286" spans="2:5" x14ac:dyDescent="0.3">
      <c r="B286" s="24" t="s">
        <v>81</v>
      </c>
      <c r="C286" s="17">
        <v>10</v>
      </c>
      <c r="D286" s="48"/>
      <c r="E286" s="83"/>
    </row>
    <row r="287" spans="2:5" x14ac:dyDescent="0.3">
      <c r="B287" s="24" t="s">
        <v>0</v>
      </c>
      <c r="C287" s="17">
        <v>2</v>
      </c>
      <c r="D287" s="48"/>
      <c r="E287" s="83"/>
    </row>
    <row r="288" spans="2:5" x14ac:dyDescent="0.3">
      <c r="B288" s="25" t="s">
        <v>4</v>
      </c>
      <c r="C288" s="17">
        <v>2</v>
      </c>
      <c r="D288" s="48"/>
      <c r="E288" s="83"/>
    </row>
    <row r="289" spans="2:5" x14ac:dyDescent="0.3">
      <c r="B289" s="24" t="s">
        <v>6</v>
      </c>
      <c r="C289" s="17">
        <v>14</v>
      </c>
      <c r="D289" s="48"/>
      <c r="E289" s="83"/>
    </row>
    <row r="290" spans="2:5" ht="15" thickBot="1" x14ac:dyDescent="0.35">
      <c r="B290" s="25" t="s">
        <v>4</v>
      </c>
      <c r="C290" s="17">
        <v>14</v>
      </c>
      <c r="D290" s="48"/>
      <c r="E290" s="83"/>
    </row>
    <row r="291" spans="2:5" ht="15" thickBot="1" x14ac:dyDescent="0.35">
      <c r="B291" s="8" t="s">
        <v>31</v>
      </c>
      <c r="C291" s="9">
        <v>102</v>
      </c>
      <c r="D291" s="43">
        <f>(C293+C299+C304)/C291</f>
        <v>0.91176470588235292</v>
      </c>
      <c r="E291" s="10">
        <f>(C293+C299+C304)/(C291-C295-C301-C306)</f>
        <v>0.93939393939393945</v>
      </c>
    </row>
    <row r="292" spans="2:5" x14ac:dyDescent="0.3">
      <c r="B292" s="11" t="s">
        <v>42</v>
      </c>
      <c r="C292" s="12">
        <v>62</v>
      </c>
      <c r="D292" s="45">
        <f>C293/C292</f>
        <v>0.93548387096774188</v>
      </c>
      <c r="E292" s="82">
        <f>C293/(C292-C295)</f>
        <v>0.95081967213114749</v>
      </c>
    </row>
    <row r="293" spans="2:5" x14ac:dyDescent="0.3">
      <c r="B293" s="24" t="s">
        <v>81</v>
      </c>
      <c r="C293" s="17">
        <v>58</v>
      </c>
      <c r="D293" s="48"/>
      <c r="E293" s="83"/>
    </row>
    <row r="294" spans="2:5" x14ac:dyDescent="0.3">
      <c r="B294" s="24" t="s">
        <v>6</v>
      </c>
      <c r="C294" s="17">
        <v>4</v>
      </c>
      <c r="D294" s="48"/>
      <c r="E294" s="83"/>
    </row>
    <row r="295" spans="2:5" x14ac:dyDescent="0.3">
      <c r="B295" s="25" t="s">
        <v>3</v>
      </c>
      <c r="C295" s="17">
        <v>1</v>
      </c>
      <c r="D295" s="48"/>
      <c r="E295" s="83"/>
    </row>
    <row r="296" spans="2:5" x14ac:dyDescent="0.3">
      <c r="B296" s="25" t="s">
        <v>4</v>
      </c>
      <c r="C296" s="17">
        <v>2</v>
      </c>
      <c r="D296" s="48"/>
      <c r="E296" s="83"/>
    </row>
    <row r="297" spans="2:5" x14ac:dyDescent="0.3">
      <c r="B297" s="25" t="s">
        <v>1</v>
      </c>
      <c r="C297" s="17">
        <v>1</v>
      </c>
      <c r="D297" s="48"/>
      <c r="E297" s="83"/>
    </row>
    <row r="298" spans="2:5" x14ac:dyDescent="0.3">
      <c r="B298" s="11" t="s">
        <v>45</v>
      </c>
      <c r="C298" s="12">
        <v>23</v>
      </c>
      <c r="D298" s="45">
        <f>C299/C298</f>
        <v>0.82608695652173914</v>
      </c>
      <c r="E298" s="82">
        <f>C299/(C298-C301)</f>
        <v>0.86363636363636365</v>
      </c>
    </row>
    <row r="299" spans="2:5" x14ac:dyDescent="0.3">
      <c r="B299" s="24" t="s">
        <v>81</v>
      </c>
      <c r="C299" s="17">
        <v>19</v>
      </c>
      <c r="D299" s="48"/>
      <c r="E299" s="83"/>
    </row>
    <row r="300" spans="2:5" x14ac:dyDescent="0.3">
      <c r="B300" s="24" t="s">
        <v>6</v>
      </c>
      <c r="C300" s="17">
        <v>4</v>
      </c>
      <c r="D300" s="48"/>
      <c r="E300" s="83"/>
    </row>
    <row r="301" spans="2:5" x14ac:dyDescent="0.3">
      <c r="B301" s="25" t="s">
        <v>3</v>
      </c>
      <c r="C301" s="17">
        <v>1</v>
      </c>
      <c r="D301" s="48"/>
      <c r="E301" s="83"/>
    </row>
    <row r="302" spans="2:5" x14ac:dyDescent="0.3">
      <c r="B302" s="25" t="s">
        <v>1</v>
      </c>
      <c r="C302" s="17">
        <v>3</v>
      </c>
      <c r="D302" s="48"/>
      <c r="E302" s="83"/>
    </row>
    <row r="303" spans="2:5" x14ac:dyDescent="0.3">
      <c r="B303" s="11" t="s">
        <v>58</v>
      </c>
      <c r="C303" s="12">
        <v>17</v>
      </c>
      <c r="D303" s="45">
        <f>C304/C303</f>
        <v>0.94117647058823528</v>
      </c>
      <c r="E303" s="82">
        <f>C304/(C303-C306)</f>
        <v>1</v>
      </c>
    </row>
    <row r="304" spans="2:5" x14ac:dyDescent="0.3">
      <c r="B304" s="24" t="s">
        <v>81</v>
      </c>
      <c r="C304" s="17">
        <v>16</v>
      </c>
      <c r="D304" s="48"/>
      <c r="E304" s="83"/>
    </row>
    <row r="305" spans="2:5" x14ac:dyDescent="0.3">
      <c r="B305" s="24" t="s">
        <v>6</v>
      </c>
      <c r="C305" s="17">
        <v>1</v>
      </c>
      <c r="D305" s="48"/>
      <c r="E305" s="83"/>
    </row>
    <row r="306" spans="2:5" ht="15" thickBot="1" x14ac:dyDescent="0.35">
      <c r="B306" s="25" t="s">
        <v>3</v>
      </c>
      <c r="C306" s="17">
        <v>1</v>
      </c>
      <c r="D306" s="48"/>
      <c r="E306" s="83"/>
    </row>
    <row r="307" spans="2:5" ht="15" thickBot="1" x14ac:dyDescent="0.35">
      <c r="B307" s="8" t="s">
        <v>32</v>
      </c>
      <c r="C307" s="9">
        <v>138</v>
      </c>
      <c r="D307" s="43">
        <f>(C309+C315+C317)/C307</f>
        <v>0.96376811594202894</v>
      </c>
      <c r="E307" s="10">
        <f>(C309+C315+C317)/C307</f>
        <v>0.96376811594202894</v>
      </c>
    </row>
    <row r="308" spans="2:5" x14ac:dyDescent="0.3">
      <c r="B308" s="11" t="s">
        <v>42</v>
      </c>
      <c r="C308" s="12">
        <v>91</v>
      </c>
      <c r="D308" s="45">
        <f>C309/C308</f>
        <v>0.94505494505494503</v>
      </c>
      <c r="E308" s="82">
        <v>0.95</v>
      </c>
    </row>
    <row r="309" spans="2:5" x14ac:dyDescent="0.3">
      <c r="B309" s="24" t="s">
        <v>81</v>
      </c>
      <c r="C309" s="17">
        <v>86</v>
      </c>
      <c r="D309" s="48"/>
      <c r="E309" s="83"/>
    </row>
    <row r="310" spans="2:5" x14ac:dyDescent="0.3">
      <c r="B310" s="24" t="s">
        <v>0</v>
      </c>
      <c r="C310" s="17">
        <v>2</v>
      </c>
      <c r="D310" s="48"/>
      <c r="E310" s="83"/>
    </row>
    <row r="311" spans="2:5" x14ac:dyDescent="0.3">
      <c r="B311" s="25" t="s">
        <v>4</v>
      </c>
      <c r="C311" s="17">
        <v>2</v>
      </c>
      <c r="D311" s="48"/>
      <c r="E311" s="83"/>
    </row>
    <row r="312" spans="2:5" x14ac:dyDescent="0.3">
      <c r="B312" s="24" t="s">
        <v>6</v>
      </c>
      <c r="C312" s="17">
        <v>3</v>
      </c>
      <c r="D312" s="48"/>
      <c r="E312" s="83"/>
    </row>
    <row r="313" spans="2:5" x14ac:dyDescent="0.3">
      <c r="B313" s="25" t="s">
        <v>2</v>
      </c>
      <c r="C313" s="17">
        <v>3</v>
      </c>
      <c r="D313" s="48"/>
      <c r="E313" s="83"/>
    </row>
    <row r="314" spans="2:5" x14ac:dyDescent="0.3">
      <c r="B314" s="11" t="s">
        <v>45</v>
      </c>
      <c r="C314" s="12">
        <v>34</v>
      </c>
      <c r="D314" s="45">
        <f>C315/C314</f>
        <v>1</v>
      </c>
      <c r="E314" s="82">
        <v>1</v>
      </c>
    </row>
    <row r="315" spans="2:5" x14ac:dyDescent="0.3">
      <c r="B315" s="24" t="s">
        <v>81</v>
      </c>
      <c r="C315" s="17">
        <v>34</v>
      </c>
      <c r="D315" s="48"/>
      <c r="E315" s="83"/>
    </row>
    <row r="316" spans="2:5" x14ac:dyDescent="0.3">
      <c r="B316" s="11" t="s">
        <v>58</v>
      </c>
      <c r="C316" s="12">
        <v>13</v>
      </c>
      <c r="D316" s="45">
        <f>C317/C316</f>
        <v>1</v>
      </c>
      <c r="E316" s="82">
        <v>1</v>
      </c>
    </row>
    <row r="317" spans="2:5" ht="15" thickBot="1" x14ac:dyDescent="0.35">
      <c r="B317" s="24" t="s">
        <v>81</v>
      </c>
      <c r="C317" s="17">
        <v>13</v>
      </c>
      <c r="D317" s="48"/>
      <c r="E317" s="83"/>
    </row>
    <row r="318" spans="2:5" ht="15" thickBot="1" x14ac:dyDescent="0.35">
      <c r="B318" s="8" t="s">
        <v>36</v>
      </c>
      <c r="C318" s="9">
        <v>75</v>
      </c>
      <c r="D318" s="43">
        <f>(C320)/C318</f>
        <v>0.25333333333333335</v>
      </c>
      <c r="E318" s="10">
        <f>C320/(C318-C322-C324-C329)</f>
        <v>0.27536231884057971</v>
      </c>
    </row>
    <row r="319" spans="2:5" x14ac:dyDescent="0.3">
      <c r="B319" s="11" t="s">
        <v>42</v>
      </c>
      <c r="C319" s="12">
        <v>62</v>
      </c>
      <c r="D319" s="45">
        <f>C320/C319</f>
        <v>0.30645161290322581</v>
      </c>
      <c r="E319" s="82">
        <f>C320/(C319-C322-C324)</f>
        <v>0.33333333333333331</v>
      </c>
    </row>
    <row r="320" spans="2:5" x14ac:dyDescent="0.3">
      <c r="B320" s="24" t="s">
        <v>81</v>
      </c>
      <c r="C320" s="17">
        <v>19</v>
      </c>
      <c r="D320" s="48"/>
      <c r="E320" s="83"/>
    </row>
    <row r="321" spans="2:5" x14ac:dyDescent="0.3">
      <c r="B321" s="24" t="s">
        <v>0</v>
      </c>
      <c r="C321" s="17">
        <v>1</v>
      </c>
      <c r="D321" s="48"/>
      <c r="E321" s="83"/>
    </row>
    <row r="322" spans="2:5" x14ac:dyDescent="0.3">
      <c r="B322" s="25" t="s">
        <v>3</v>
      </c>
      <c r="C322" s="17">
        <v>1</v>
      </c>
      <c r="D322" s="48"/>
      <c r="E322" s="83"/>
    </row>
    <row r="323" spans="2:5" x14ac:dyDescent="0.3">
      <c r="B323" s="24" t="s">
        <v>6</v>
      </c>
      <c r="C323" s="17">
        <v>42</v>
      </c>
      <c r="D323" s="48"/>
      <c r="E323" s="83"/>
    </row>
    <row r="324" spans="2:5" x14ac:dyDescent="0.3">
      <c r="B324" s="25" t="s">
        <v>3</v>
      </c>
      <c r="C324" s="17">
        <v>4</v>
      </c>
      <c r="D324" s="48"/>
      <c r="E324" s="83"/>
    </row>
    <row r="325" spans="2:5" x14ac:dyDescent="0.3">
      <c r="B325" s="25" t="s">
        <v>4</v>
      </c>
      <c r="C325" s="17">
        <v>30</v>
      </c>
      <c r="D325" s="48"/>
      <c r="E325" s="83"/>
    </row>
    <row r="326" spans="2:5" x14ac:dyDescent="0.3">
      <c r="B326" s="25" t="s">
        <v>2</v>
      </c>
      <c r="C326" s="17">
        <v>8</v>
      </c>
      <c r="D326" s="48"/>
      <c r="E326" s="83"/>
    </row>
    <row r="327" spans="2:5" x14ac:dyDescent="0.3">
      <c r="B327" s="11" t="s">
        <v>45</v>
      </c>
      <c r="C327" s="12">
        <v>13</v>
      </c>
      <c r="D327" s="45">
        <f>0/C327</f>
        <v>0</v>
      </c>
      <c r="E327" s="82">
        <f>0/(C327-C329)</f>
        <v>0</v>
      </c>
    </row>
    <row r="328" spans="2:5" x14ac:dyDescent="0.3">
      <c r="B328" s="24" t="s">
        <v>6</v>
      </c>
      <c r="C328" s="17">
        <v>13</v>
      </c>
      <c r="D328" s="48"/>
      <c r="E328" s="83"/>
    </row>
    <row r="329" spans="2:5" x14ac:dyDescent="0.3">
      <c r="B329" s="25" t="s">
        <v>3</v>
      </c>
      <c r="C329" s="17">
        <v>1</v>
      </c>
      <c r="D329" s="48"/>
      <c r="E329" s="83"/>
    </row>
    <row r="330" spans="2:5" x14ac:dyDescent="0.3">
      <c r="B330" s="25" t="s">
        <v>4</v>
      </c>
      <c r="C330" s="17">
        <v>9</v>
      </c>
      <c r="D330" s="48"/>
      <c r="E330" s="83"/>
    </row>
    <row r="331" spans="2:5" ht="15" thickBot="1" x14ac:dyDescent="0.35">
      <c r="B331" s="25" t="s">
        <v>2</v>
      </c>
      <c r="C331" s="17">
        <v>3</v>
      </c>
      <c r="D331" s="48"/>
      <c r="E331" s="83"/>
    </row>
    <row r="332" spans="2:5" ht="15" thickBot="1" x14ac:dyDescent="0.35">
      <c r="B332" s="8" t="s">
        <v>35</v>
      </c>
      <c r="C332" s="9">
        <v>9</v>
      </c>
      <c r="D332" s="43">
        <v>0</v>
      </c>
      <c r="E332" s="10">
        <v>0</v>
      </c>
    </row>
    <row r="333" spans="2:5" x14ac:dyDescent="0.3">
      <c r="B333" s="11" t="s">
        <v>70</v>
      </c>
      <c r="C333" s="12">
        <v>9</v>
      </c>
      <c r="D333" s="45">
        <f>0/C333</f>
        <v>0</v>
      </c>
      <c r="E333" s="82">
        <v>0</v>
      </c>
    </row>
    <row r="334" spans="2:5" x14ac:dyDescent="0.3">
      <c r="B334" s="24" t="s">
        <v>6</v>
      </c>
      <c r="C334" s="17">
        <v>9</v>
      </c>
      <c r="D334" s="48"/>
      <c r="E334" s="83"/>
    </row>
    <row r="335" spans="2:5" ht="15" thickBot="1" x14ac:dyDescent="0.35">
      <c r="B335" s="25" t="s">
        <v>4</v>
      </c>
      <c r="C335" s="17">
        <v>9</v>
      </c>
      <c r="D335" s="48"/>
      <c r="E335" s="83"/>
    </row>
    <row r="336" spans="2:5" ht="15" thickBot="1" x14ac:dyDescent="0.35">
      <c r="B336" s="8" t="s">
        <v>34</v>
      </c>
      <c r="C336" s="9">
        <v>93</v>
      </c>
      <c r="D336" s="43">
        <v>0.59</v>
      </c>
      <c r="E336" s="10">
        <f>C338/(C336-C342)</f>
        <v>0.77464788732394363</v>
      </c>
    </row>
    <row r="337" spans="2:5" x14ac:dyDescent="0.3">
      <c r="B337" s="11" t="s">
        <v>42</v>
      </c>
      <c r="C337" s="12">
        <v>93</v>
      </c>
      <c r="D337" s="45">
        <f>C338/C337</f>
        <v>0.59139784946236562</v>
      </c>
      <c r="E337" s="82">
        <f>C338/(C337-C342)</f>
        <v>0.77464788732394363</v>
      </c>
    </row>
    <row r="338" spans="2:5" x14ac:dyDescent="0.3">
      <c r="B338" s="24" t="s">
        <v>81</v>
      </c>
      <c r="C338" s="17">
        <v>55</v>
      </c>
      <c r="D338" s="48"/>
      <c r="E338" s="83"/>
    </row>
    <row r="339" spans="2:5" x14ac:dyDescent="0.3">
      <c r="B339" s="24" t="s">
        <v>0</v>
      </c>
      <c r="C339" s="17">
        <v>2</v>
      </c>
      <c r="D339" s="48"/>
      <c r="E339" s="83"/>
    </row>
    <row r="340" spans="2:5" x14ac:dyDescent="0.3">
      <c r="B340" s="25" t="s">
        <v>4</v>
      </c>
      <c r="C340" s="17">
        <v>2</v>
      </c>
      <c r="D340" s="48"/>
      <c r="E340" s="83"/>
    </row>
    <row r="341" spans="2:5" x14ac:dyDescent="0.3">
      <c r="B341" s="24" t="s">
        <v>6</v>
      </c>
      <c r="C341" s="17">
        <v>36</v>
      </c>
      <c r="D341" s="48"/>
      <c r="E341" s="83"/>
    </row>
    <row r="342" spans="2:5" x14ac:dyDescent="0.3">
      <c r="B342" s="25" t="s">
        <v>5</v>
      </c>
      <c r="C342" s="17">
        <v>22</v>
      </c>
      <c r="D342" s="48"/>
      <c r="E342" s="83"/>
    </row>
    <row r="343" spans="2:5" x14ac:dyDescent="0.3">
      <c r="B343" s="25" t="s">
        <v>4</v>
      </c>
      <c r="C343" s="17">
        <v>6</v>
      </c>
      <c r="D343" s="48"/>
      <c r="E343" s="83"/>
    </row>
    <row r="344" spans="2:5" ht="15" thickBot="1" x14ac:dyDescent="0.35">
      <c r="B344" s="25" t="s">
        <v>2</v>
      </c>
      <c r="C344" s="17">
        <v>8</v>
      </c>
      <c r="D344" s="48"/>
      <c r="E344" s="83"/>
    </row>
    <row r="345" spans="2:5" ht="15" thickBot="1" x14ac:dyDescent="0.35">
      <c r="B345" s="18" t="s">
        <v>92</v>
      </c>
      <c r="C345" s="34">
        <f>C8+C26++C34+C44+C50+C55+C70+C107+C121+C181+C186+C191+C196+C204+C215+C231+C238+C244+C259+C266+C291+C307+C318+C332+C336</f>
        <v>3475</v>
      </c>
      <c r="D345" s="72">
        <f>C346/C345</f>
        <v>0.70532374100719419</v>
      </c>
      <c r="E345" s="72">
        <f>C346/(C345-C342-C329-C324-C322-C306-C301-C295-C265-C242-C229-C202-C185-C171-C167-C153-C152-C149-C136-C128-C119-C103-C96-C89-C88-C81-C80-C54-C48-C40-C32-C18)</f>
        <v>0.75299539170506913</v>
      </c>
    </row>
    <row r="346" spans="2:5" ht="15" thickBot="1" x14ac:dyDescent="0.35">
      <c r="B346" s="35" t="s">
        <v>91</v>
      </c>
      <c r="C346" s="36">
        <f>C10+C16+C23+C28+C36+C46+C52+C57+C61+C65+C72+C76+C86+C94+C101+C109+C115+C123+C132+C141+C147+C157+C161+C165+C176+C183+C188+C193+C198+C206+C210+C217+C224+C233+C240+C246+C251+C261+C268+C274+C280+C286+C293+C299+C304+C309+C315+C317+C320+C338</f>
        <v>2451</v>
      </c>
      <c r="D346" s="73"/>
      <c r="E346" s="73"/>
    </row>
  </sheetData>
  <mergeCells count="6">
    <mergeCell ref="B6:B7"/>
    <mergeCell ref="C6:C7"/>
    <mergeCell ref="D6:D7"/>
    <mergeCell ref="E6:E7"/>
    <mergeCell ref="D345:D346"/>
    <mergeCell ref="E345:E3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8"/>
  <sheetViews>
    <sheetView zoomScaleNormal="100" workbookViewId="0">
      <selection activeCell="G21" sqref="G21"/>
    </sheetView>
  </sheetViews>
  <sheetFormatPr baseColWidth="10" defaultRowHeight="14.4" x14ac:dyDescent="0.3"/>
  <cols>
    <col min="1" max="1" width="8.77734375" customWidth="1"/>
    <col min="2" max="2" width="41.5546875" bestFit="1" customWidth="1"/>
    <col min="3" max="3" width="19.6640625" customWidth="1"/>
    <col min="4" max="4" width="22.77734375" style="7" customWidth="1"/>
    <col min="5" max="5" width="20.109375" style="7" customWidth="1"/>
  </cols>
  <sheetData>
    <row r="1" spans="1:5" ht="15.6" x14ac:dyDescent="0.3">
      <c r="A1" s="1" t="s">
        <v>82</v>
      </c>
    </row>
    <row r="2" spans="1:5" x14ac:dyDescent="0.3">
      <c r="A2" s="2" t="s">
        <v>87</v>
      </c>
    </row>
    <row r="3" spans="1:5" x14ac:dyDescent="0.3">
      <c r="A3" s="3" t="s">
        <v>84</v>
      </c>
    </row>
    <row r="5" spans="1:5" ht="15" thickBot="1" x14ac:dyDescent="0.35"/>
    <row r="6" spans="1:5" x14ac:dyDescent="0.3">
      <c r="B6" s="65" t="s">
        <v>96</v>
      </c>
      <c r="C6" s="67" t="s">
        <v>93</v>
      </c>
      <c r="D6" s="78" t="s">
        <v>94</v>
      </c>
      <c r="E6" s="55" t="s">
        <v>101</v>
      </c>
    </row>
    <row r="7" spans="1:5" ht="15" thickBot="1" x14ac:dyDescent="0.35">
      <c r="B7" s="76"/>
      <c r="C7" s="77"/>
      <c r="D7" s="79"/>
      <c r="E7" s="56"/>
    </row>
    <row r="8" spans="1:5" ht="15" thickBot="1" x14ac:dyDescent="0.35">
      <c r="B8" s="8" t="s">
        <v>12</v>
      </c>
      <c r="C8" s="9">
        <v>1329</v>
      </c>
      <c r="D8" s="42">
        <f>(C10+C23++C33+C47+C59+C70+C78+C88+C99+C111+C119)/C8</f>
        <v>0.12490594431903687</v>
      </c>
      <c r="E8" s="43">
        <f>(C10+C23+C33+C47+C59+C70+C78+C88+C99+C111+C119)/(C8-C14-C15-C27-C28-C35-C36-C41-C42-C49-C53-C54-C64-C65-C72-C73-C82-C83-C90-C93-C94-C101-C105-C106-C114-C113-C121-C125-C126)</f>
        <v>0.14612676056338028</v>
      </c>
    </row>
    <row r="9" spans="1:5" x14ac:dyDescent="0.3">
      <c r="B9" s="11" t="s">
        <v>80</v>
      </c>
      <c r="C9" s="12">
        <v>71</v>
      </c>
      <c r="D9" s="44">
        <f>C10/C9</f>
        <v>8.4507042253521125E-2</v>
      </c>
      <c r="E9" s="45">
        <f>C10/(C9-C14-C15)</f>
        <v>0.10169491525423729</v>
      </c>
    </row>
    <row r="10" spans="1:5" x14ac:dyDescent="0.3">
      <c r="B10" s="24" t="s">
        <v>81</v>
      </c>
      <c r="C10" s="17">
        <v>6</v>
      </c>
      <c r="D10" s="39"/>
      <c r="E10" s="15"/>
    </row>
    <row r="11" spans="1:5" x14ac:dyDescent="0.3">
      <c r="B11" s="24" t="s">
        <v>0</v>
      </c>
      <c r="C11" s="17">
        <v>18</v>
      </c>
      <c r="D11" s="39"/>
      <c r="E11" s="15"/>
    </row>
    <row r="12" spans="1:5" x14ac:dyDescent="0.3">
      <c r="B12" s="25" t="s">
        <v>4</v>
      </c>
      <c r="C12" s="17">
        <v>18</v>
      </c>
      <c r="D12" s="39"/>
      <c r="E12" s="15"/>
    </row>
    <row r="13" spans="1:5" x14ac:dyDescent="0.3">
      <c r="B13" s="24" t="s">
        <v>6</v>
      </c>
      <c r="C13" s="17">
        <v>47</v>
      </c>
      <c r="D13" s="39"/>
      <c r="E13" s="15"/>
    </row>
    <row r="14" spans="1:5" x14ac:dyDescent="0.3">
      <c r="B14" s="25" t="s">
        <v>5</v>
      </c>
      <c r="C14" s="17">
        <v>5</v>
      </c>
      <c r="D14" s="39"/>
      <c r="E14" s="15"/>
    </row>
    <row r="15" spans="1:5" x14ac:dyDescent="0.3">
      <c r="B15" s="25" t="s">
        <v>3</v>
      </c>
      <c r="C15" s="17">
        <v>7</v>
      </c>
      <c r="D15" s="39"/>
      <c r="E15" s="15"/>
    </row>
    <row r="16" spans="1:5" x14ac:dyDescent="0.3">
      <c r="B16" s="25" t="s">
        <v>4</v>
      </c>
      <c r="C16" s="17">
        <v>20</v>
      </c>
      <c r="D16" s="39"/>
      <c r="E16" s="15"/>
    </row>
    <row r="17" spans="2:5" x14ac:dyDescent="0.3">
      <c r="B17" s="25" t="s">
        <v>2</v>
      </c>
      <c r="C17" s="17">
        <v>7</v>
      </c>
      <c r="D17" s="39"/>
      <c r="E17" s="15"/>
    </row>
    <row r="18" spans="2:5" x14ac:dyDescent="0.3">
      <c r="B18" s="25" t="s">
        <v>1</v>
      </c>
      <c r="C18" s="17">
        <v>8</v>
      </c>
      <c r="D18" s="39"/>
      <c r="E18" s="15"/>
    </row>
    <row r="19" spans="2:5" x14ac:dyDescent="0.3">
      <c r="B19" s="11" t="s">
        <v>39</v>
      </c>
      <c r="C19" s="12">
        <v>1</v>
      </c>
      <c r="D19" s="44">
        <v>0</v>
      </c>
      <c r="E19" s="45">
        <v>0</v>
      </c>
    </row>
    <row r="20" spans="2:5" x14ac:dyDescent="0.3">
      <c r="B20" s="24" t="s">
        <v>6</v>
      </c>
      <c r="C20" s="17">
        <v>1</v>
      </c>
      <c r="D20" s="39"/>
      <c r="E20" s="15"/>
    </row>
    <row r="21" spans="2:5" x14ac:dyDescent="0.3">
      <c r="B21" s="25" t="s">
        <v>4</v>
      </c>
      <c r="C21" s="17">
        <v>1</v>
      </c>
      <c r="D21" s="39"/>
      <c r="E21" s="15"/>
    </row>
    <row r="22" spans="2:5" x14ac:dyDescent="0.3">
      <c r="B22" s="11" t="s">
        <v>43</v>
      </c>
      <c r="C22" s="12">
        <v>69</v>
      </c>
      <c r="D22" s="44">
        <f>C23/C22</f>
        <v>7.2463768115942032E-2</v>
      </c>
      <c r="E22" s="45">
        <f>C23/(C22-C27-C28)</f>
        <v>9.6153846153846159E-2</v>
      </c>
    </row>
    <row r="23" spans="2:5" x14ac:dyDescent="0.3">
      <c r="B23" s="24" t="s">
        <v>81</v>
      </c>
      <c r="C23" s="17">
        <v>5</v>
      </c>
      <c r="D23" s="39"/>
      <c r="E23" s="15"/>
    </row>
    <row r="24" spans="2:5" x14ac:dyDescent="0.3">
      <c r="B24" s="24" t="s">
        <v>0</v>
      </c>
      <c r="C24" s="17">
        <v>6</v>
      </c>
      <c r="D24" s="39"/>
      <c r="E24" s="15"/>
    </row>
    <row r="25" spans="2:5" x14ac:dyDescent="0.3">
      <c r="B25" s="25" t="s">
        <v>4</v>
      </c>
      <c r="C25" s="17">
        <v>6</v>
      </c>
      <c r="D25" s="39"/>
      <c r="E25" s="15"/>
    </row>
    <row r="26" spans="2:5" x14ac:dyDescent="0.3">
      <c r="B26" s="24" t="s">
        <v>6</v>
      </c>
      <c r="C26" s="17">
        <v>58</v>
      </c>
      <c r="D26" s="39"/>
      <c r="E26" s="15"/>
    </row>
    <row r="27" spans="2:5" x14ac:dyDescent="0.3">
      <c r="B27" s="25" t="s">
        <v>5</v>
      </c>
      <c r="C27" s="17">
        <v>6</v>
      </c>
      <c r="D27" s="39"/>
      <c r="E27" s="15"/>
    </row>
    <row r="28" spans="2:5" x14ac:dyDescent="0.3">
      <c r="B28" s="25" t="s">
        <v>3</v>
      </c>
      <c r="C28" s="17">
        <v>11</v>
      </c>
      <c r="D28" s="39"/>
      <c r="E28" s="15"/>
    </row>
    <row r="29" spans="2:5" x14ac:dyDescent="0.3">
      <c r="B29" s="25" t="s">
        <v>4</v>
      </c>
      <c r="C29" s="17">
        <v>30</v>
      </c>
      <c r="D29" s="39"/>
      <c r="E29" s="15"/>
    </row>
    <row r="30" spans="2:5" x14ac:dyDescent="0.3">
      <c r="B30" s="25" t="s">
        <v>2</v>
      </c>
      <c r="C30" s="17">
        <v>1</v>
      </c>
      <c r="D30" s="39"/>
      <c r="E30" s="15"/>
    </row>
    <row r="31" spans="2:5" x14ac:dyDescent="0.3">
      <c r="B31" s="25" t="s">
        <v>1</v>
      </c>
      <c r="C31" s="17">
        <v>10</v>
      </c>
      <c r="D31" s="39"/>
      <c r="E31" s="15"/>
    </row>
    <row r="32" spans="2:5" x14ac:dyDescent="0.3">
      <c r="B32" s="11" t="s">
        <v>40</v>
      </c>
      <c r="C32" s="12">
        <v>101</v>
      </c>
      <c r="D32" s="44">
        <f>C33/C32</f>
        <v>0.19801980198019803</v>
      </c>
      <c r="E32" s="45">
        <f>C33/(C32-C35-C36-C41-C42)</f>
        <v>0.22222222222222221</v>
      </c>
    </row>
    <row r="33" spans="2:5" x14ac:dyDescent="0.3">
      <c r="B33" s="24" t="s">
        <v>81</v>
      </c>
      <c r="C33" s="17">
        <v>20</v>
      </c>
      <c r="D33" s="39"/>
      <c r="E33" s="15"/>
    </row>
    <row r="34" spans="2:5" x14ac:dyDescent="0.3">
      <c r="B34" s="24" t="s">
        <v>0</v>
      </c>
      <c r="C34" s="17">
        <v>28</v>
      </c>
      <c r="D34" s="39"/>
      <c r="E34" s="15"/>
    </row>
    <row r="35" spans="2:5" x14ac:dyDescent="0.3">
      <c r="B35" s="25" t="s">
        <v>5</v>
      </c>
      <c r="C35" s="17">
        <v>2</v>
      </c>
      <c r="D35" s="39"/>
      <c r="E35" s="15"/>
    </row>
    <row r="36" spans="2:5" x14ac:dyDescent="0.3">
      <c r="B36" s="25" t="s">
        <v>3</v>
      </c>
      <c r="C36" s="17">
        <v>3</v>
      </c>
      <c r="D36" s="39"/>
      <c r="E36" s="15"/>
    </row>
    <row r="37" spans="2:5" x14ac:dyDescent="0.3">
      <c r="B37" s="25" t="s">
        <v>4</v>
      </c>
      <c r="C37" s="17">
        <v>19</v>
      </c>
      <c r="D37" s="39"/>
      <c r="E37" s="15"/>
    </row>
    <row r="38" spans="2:5" x14ac:dyDescent="0.3">
      <c r="B38" s="25" t="s">
        <v>2</v>
      </c>
      <c r="C38" s="17">
        <v>2</v>
      </c>
      <c r="D38" s="39"/>
      <c r="E38" s="15"/>
    </row>
    <row r="39" spans="2:5" x14ac:dyDescent="0.3">
      <c r="B39" s="25" t="s">
        <v>1</v>
      </c>
      <c r="C39" s="17">
        <v>2</v>
      </c>
      <c r="D39" s="39"/>
      <c r="E39" s="15"/>
    </row>
    <row r="40" spans="2:5" x14ac:dyDescent="0.3">
      <c r="B40" s="24" t="s">
        <v>6</v>
      </c>
      <c r="C40" s="17">
        <v>53</v>
      </c>
      <c r="D40" s="39"/>
      <c r="E40" s="15"/>
    </row>
    <row r="41" spans="2:5" x14ac:dyDescent="0.3">
      <c r="B41" s="25" t="s">
        <v>5</v>
      </c>
      <c r="C41" s="17">
        <v>5</v>
      </c>
      <c r="D41" s="39"/>
      <c r="E41" s="15"/>
    </row>
    <row r="42" spans="2:5" x14ac:dyDescent="0.3">
      <c r="B42" s="25" t="s">
        <v>3</v>
      </c>
      <c r="C42" s="17">
        <v>1</v>
      </c>
      <c r="D42" s="39"/>
      <c r="E42" s="15"/>
    </row>
    <row r="43" spans="2:5" x14ac:dyDescent="0.3">
      <c r="B43" s="25" t="s">
        <v>4</v>
      </c>
      <c r="C43" s="17">
        <v>27</v>
      </c>
      <c r="D43" s="39"/>
      <c r="E43" s="15"/>
    </row>
    <row r="44" spans="2:5" x14ac:dyDescent="0.3">
      <c r="B44" s="25" t="s">
        <v>2</v>
      </c>
      <c r="C44" s="17">
        <v>15</v>
      </c>
      <c r="D44" s="39"/>
      <c r="E44" s="15"/>
    </row>
    <row r="45" spans="2:5" x14ac:dyDescent="0.3">
      <c r="B45" s="25" t="s">
        <v>1</v>
      </c>
      <c r="C45" s="17">
        <v>5</v>
      </c>
      <c r="D45" s="39"/>
      <c r="E45" s="15"/>
    </row>
    <row r="46" spans="2:5" x14ac:dyDescent="0.3">
      <c r="B46" s="11" t="s">
        <v>41</v>
      </c>
      <c r="C46" s="12">
        <v>65</v>
      </c>
      <c r="D46" s="44">
        <f>C47/C46</f>
        <v>0.23076923076923078</v>
      </c>
      <c r="E46" s="45">
        <f>C47/(C46-C49-C53-C54)</f>
        <v>0.27272727272727271</v>
      </c>
    </row>
    <row r="47" spans="2:5" x14ac:dyDescent="0.3">
      <c r="B47" s="24" t="s">
        <v>81</v>
      </c>
      <c r="C47" s="17">
        <v>15</v>
      </c>
      <c r="D47" s="39"/>
      <c r="E47" s="15"/>
    </row>
    <row r="48" spans="2:5" x14ac:dyDescent="0.3">
      <c r="B48" s="24" t="s">
        <v>0</v>
      </c>
      <c r="C48" s="17">
        <v>16</v>
      </c>
      <c r="D48" s="39"/>
      <c r="E48" s="15"/>
    </row>
    <row r="49" spans="2:5" x14ac:dyDescent="0.3">
      <c r="B49" s="25" t="s">
        <v>5</v>
      </c>
      <c r="C49" s="17">
        <v>2</v>
      </c>
      <c r="D49" s="39"/>
      <c r="E49" s="15"/>
    </row>
    <row r="50" spans="2:5" x14ac:dyDescent="0.3">
      <c r="B50" s="25" t="s">
        <v>4</v>
      </c>
      <c r="C50" s="17">
        <v>13</v>
      </c>
      <c r="D50" s="39"/>
      <c r="E50" s="15"/>
    </row>
    <row r="51" spans="2:5" x14ac:dyDescent="0.3">
      <c r="B51" s="25" t="s">
        <v>1</v>
      </c>
      <c r="C51" s="17">
        <v>1</v>
      </c>
      <c r="D51" s="39"/>
      <c r="E51" s="15"/>
    </row>
    <row r="52" spans="2:5" x14ac:dyDescent="0.3">
      <c r="B52" s="24" t="s">
        <v>6</v>
      </c>
      <c r="C52" s="17">
        <v>34</v>
      </c>
      <c r="D52" s="39"/>
      <c r="E52" s="15"/>
    </row>
    <row r="53" spans="2:5" x14ac:dyDescent="0.3">
      <c r="B53" s="25" t="s">
        <v>5</v>
      </c>
      <c r="C53" s="17">
        <v>4</v>
      </c>
      <c r="D53" s="39"/>
      <c r="E53" s="15"/>
    </row>
    <row r="54" spans="2:5" x14ac:dyDescent="0.3">
      <c r="B54" s="25" t="s">
        <v>3</v>
      </c>
      <c r="C54" s="17">
        <v>4</v>
      </c>
      <c r="D54" s="39"/>
      <c r="E54" s="15"/>
    </row>
    <row r="55" spans="2:5" x14ac:dyDescent="0.3">
      <c r="B55" s="25" t="s">
        <v>4</v>
      </c>
      <c r="C55" s="17">
        <v>19</v>
      </c>
      <c r="D55" s="39"/>
      <c r="E55" s="15"/>
    </row>
    <row r="56" spans="2:5" x14ac:dyDescent="0.3">
      <c r="B56" s="25" t="s">
        <v>2</v>
      </c>
      <c r="C56" s="17">
        <v>6</v>
      </c>
      <c r="D56" s="39"/>
      <c r="E56" s="15"/>
    </row>
    <row r="57" spans="2:5" x14ac:dyDescent="0.3">
      <c r="B57" s="25" t="s">
        <v>1</v>
      </c>
      <c r="C57" s="17">
        <v>1</v>
      </c>
      <c r="D57" s="39"/>
      <c r="E57" s="15"/>
    </row>
    <row r="58" spans="2:5" x14ac:dyDescent="0.3">
      <c r="B58" s="11" t="s">
        <v>46</v>
      </c>
      <c r="C58" s="12">
        <v>88</v>
      </c>
      <c r="D58" s="44">
        <f>C59/C58</f>
        <v>3.4090909090909088E-2</v>
      </c>
      <c r="E58" s="45">
        <f>C59/(C58-C64-C65)</f>
        <v>3.7037037037037035E-2</v>
      </c>
    </row>
    <row r="59" spans="2:5" x14ac:dyDescent="0.3">
      <c r="B59" s="24" t="s">
        <v>81</v>
      </c>
      <c r="C59" s="17">
        <v>3</v>
      </c>
      <c r="D59" s="39"/>
      <c r="E59" s="15"/>
    </row>
    <row r="60" spans="2:5" x14ac:dyDescent="0.3">
      <c r="B60" s="24" t="s">
        <v>0</v>
      </c>
      <c r="C60" s="17">
        <v>17</v>
      </c>
      <c r="D60" s="39"/>
      <c r="E60" s="15"/>
    </row>
    <row r="61" spans="2:5" x14ac:dyDescent="0.3">
      <c r="B61" s="25" t="s">
        <v>4</v>
      </c>
      <c r="C61" s="17">
        <v>15</v>
      </c>
      <c r="D61" s="39"/>
      <c r="E61" s="15"/>
    </row>
    <row r="62" spans="2:5" x14ac:dyDescent="0.3">
      <c r="B62" s="25" t="s">
        <v>2</v>
      </c>
      <c r="C62" s="17">
        <v>2</v>
      </c>
      <c r="D62" s="39"/>
      <c r="E62" s="15"/>
    </row>
    <row r="63" spans="2:5" x14ac:dyDescent="0.3">
      <c r="B63" s="24" t="s">
        <v>6</v>
      </c>
      <c r="C63" s="17">
        <v>68</v>
      </c>
      <c r="D63" s="39"/>
      <c r="E63" s="15"/>
    </row>
    <row r="64" spans="2:5" x14ac:dyDescent="0.3">
      <c r="B64" s="25" t="s">
        <v>5</v>
      </c>
      <c r="C64" s="17">
        <v>3</v>
      </c>
      <c r="D64" s="39"/>
      <c r="E64" s="15"/>
    </row>
    <row r="65" spans="2:5" x14ac:dyDescent="0.3">
      <c r="B65" s="25" t="s">
        <v>3</v>
      </c>
      <c r="C65" s="17">
        <v>4</v>
      </c>
      <c r="D65" s="39"/>
      <c r="E65" s="15"/>
    </row>
    <row r="66" spans="2:5" x14ac:dyDescent="0.3">
      <c r="B66" s="25" t="s">
        <v>4</v>
      </c>
      <c r="C66" s="17">
        <v>37</v>
      </c>
      <c r="D66" s="39"/>
      <c r="E66" s="15"/>
    </row>
    <row r="67" spans="2:5" x14ac:dyDescent="0.3">
      <c r="B67" s="25" t="s">
        <v>2</v>
      </c>
      <c r="C67" s="17">
        <v>10</v>
      </c>
      <c r="D67" s="39"/>
      <c r="E67" s="15"/>
    </row>
    <row r="68" spans="2:5" x14ac:dyDescent="0.3">
      <c r="B68" s="25" t="s">
        <v>1</v>
      </c>
      <c r="C68" s="17">
        <v>14</v>
      </c>
      <c r="D68" s="39"/>
      <c r="E68" s="15"/>
    </row>
    <row r="69" spans="2:5" x14ac:dyDescent="0.3">
      <c r="B69" s="11" t="s">
        <v>48</v>
      </c>
      <c r="C69" s="12">
        <v>22</v>
      </c>
      <c r="D69" s="44">
        <f>C70/C69</f>
        <v>0.36363636363636365</v>
      </c>
      <c r="E69" s="45">
        <f>C70/(C69-C72-C73)</f>
        <v>0.44444444444444442</v>
      </c>
    </row>
    <row r="70" spans="2:5" x14ac:dyDescent="0.3">
      <c r="B70" s="24" t="s">
        <v>81</v>
      </c>
      <c r="C70" s="17">
        <v>8</v>
      </c>
      <c r="D70" s="39"/>
      <c r="E70" s="15"/>
    </row>
    <row r="71" spans="2:5" x14ac:dyDescent="0.3">
      <c r="B71" s="24" t="s">
        <v>6</v>
      </c>
      <c r="C71" s="17">
        <v>14</v>
      </c>
      <c r="D71" s="39"/>
      <c r="E71" s="15"/>
    </row>
    <row r="72" spans="2:5" x14ac:dyDescent="0.3">
      <c r="B72" s="25" t="s">
        <v>5</v>
      </c>
      <c r="C72" s="17">
        <v>2</v>
      </c>
      <c r="D72" s="39"/>
      <c r="E72" s="15"/>
    </row>
    <row r="73" spans="2:5" x14ac:dyDescent="0.3">
      <c r="B73" s="25" t="s">
        <v>3</v>
      </c>
      <c r="C73" s="17">
        <v>2</v>
      </c>
      <c r="D73" s="39"/>
      <c r="E73" s="15"/>
    </row>
    <row r="74" spans="2:5" x14ac:dyDescent="0.3">
      <c r="B74" s="25" t="s">
        <v>4</v>
      </c>
      <c r="C74" s="17">
        <v>7</v>
      </c>
      <c r="D74" s="39"/>
      <c r="E74" s="15"/>
    </row>
    <row r="75" spans="2:5" x14ac:dyDescent="0.3">
      <c r="B75" s="25" t="s">
        <v>2</v>
      </c>
      <c r="C75" s="17">
        <v>1</v>
      </c>
      <c r="D75" s="39"/>
      <c r="E75" s="15"/>
    </row>
    <row r="76" spans="2:5" x14ac:dyDescent="0.3">
      <c r="B76" s="25" t="s">
        <v>1</v>
      </c>
      <c r="C76" s="17">
        <v>2</v>
      </c>
      <c r="D76" s="39"/>
      <c r="E76" s="15"/>
    </row>
    <row r="77" spans="2:5" x14ac:dyDescent="0.3">
      <c r="B77" s="11" t="s">
        <v>47</v>
      </c>
      <c r="C77" s="12">
        <v>67</v>
      </c>
      <c r="D77" s="44">
        <f>C78/C77</f>
        <v>0.11940298507462686</v>
      </c>
      <c r="E77" s="45">
        <f>C78/(C77-C82-C83)</f>
        <v>0.12307692307692308</v>
      </c>
    </row>
    <row r="78" spans="2:5" x14ac:dyDescent="0.3">
      <c r="B78" s="24" t="s">
        <v>81</v>
      </c>
      <c r="C78" s="17">
        <v>8</v>
      </c>
      <c r="D78" s="39"/>
      <c r="E78" s="15"/>
    </row>
    <row r="79" spans="2:5" x14ac:dyDescent="0.3">
      <c r="B79" s="24" t="s">
        <v>0</v>
      </c>
      <c r="C79" s="17">
        <v>19</v>
      </c>
      <c r="D79" s="39"/>
      <c r="E79" s="15"/>
    </row>
    <row r="80" spans="2:5" x14ac:dyDescent="0.3">
      <c r="B80" s="25" t="s">
        <v>4</v>
      </c>
      <c r="C80" s="17">
        <v>19</v>
      </c>
      <c r="D80" s="39"/>
      <c r="E80" s="15"/>
    </row>
    <row r="81" spans="2:5" x14ac:dyDescent="0.3">
      <c r="B81" s="24" t="s">
        <v>6</v>
      </c>
      <c r="C81" s="17">
        <v>40</v>
      </c>
      <c r="D81" s="39"/>
      <c r="E81" s="15"/>
    </row>
    <row r="82" spans="2:5" x14ac:dyDescent="0.3">
      <c r="B82" s="25" t="s">
        <v>5</v>
      </c>
      <c r="C82" s="17">
        <v>1</v>
      </c>
      <c r="D82" s="39"/>
      <c r="E82" s="15"/>
    </row>
    <row r="83" spans="2:5" x14ac:dyDescent="0.3">
      <c r="B83" s="25" t="s">
        <v>3</v>
      </c>
      <c r="C83" s="17">
        <v>1</v>
      </c>
      <c r="D83" s="39"/>
      <c r="E83" s="15"/>
    </row>
    <row r="84" spans="2:5" x14ac:dyDescent="0.3">
      <c r="B84" s="25" t="s">
        <v>4</v>
      </c>
      <c r="C84" s="17">
        <v>34</v>
      </c>
      <c r="D84" s="39"/>
      <c r="E84" s="15"/>
    </row>
    <row r="85" spans="2:5" x14ac:dyDescent="0.3">
      <c r="B85" s="25" t="s">
        <v>2</v>
      </c>
      <c r="C85" s="17">
        <v>1</v>
      </c>
      <c r="D85" s="39"/>
      <c r="E85" s="15"/>
    </row>
    <row r="86" spans="2:5" x14ac:dyDescent="0.3">
      <c r="B86" s="25" t="s">
        <v>1</v>
      </c>
      <c r="C86" s="17">
        <v>3</v>
      </c>
      <c r="D86" s="39"/>
      <c r="E86" s="15"/>
    </row>
    <row r="87" spans="2:5" x14ac:dyDescent="0.3">
      <c r="B87" s="11" t="s">
        <v>61</v>
      </c>
      <c r="C87" s="12">
        <v>52</v>
      </c>
      <c r="D87" s="44">
        <f>C88/C87</f>
        <v>1.9230769230769232E-2</v>
      </c>
      <c r="E87" s="45">
        <f>C88/(C87-C90-C93-C94)</f>
        <v>2.4390243902439025E-2</v>
      </c>
    </row>
    <row r="88" spans="2:5" x14ac:dyDescent="0.3">
      <c r="B88" s="24" t="s">
        <v>81</v>
      </c>
      <c r="C88" s="17">
        <v>1</v>
      </c>
      <c r="D88" s="39"/>
      <c r="E88" s="15"/>
    </row>
    <row r="89" spans="2:5" x14ac:dyDescent="0.3">
      <c r="B89" s="24" t="s">
        <v>0</v>
      </c>
      <c r="C89" s="17">
        <v>11</v>
      </c>
      <c r="D89" s="39"/>
      <c r="E89" s="15"/>
    </row>
    <row r="90" spans="2:5" x14ac:dyDescent="0.3">
      <c r="B90" s="25" t="s">
        <v>3</v>
      </c>
      <c r="C90" s="17">
        <v>2</v>
      </c>
      <c r="D90" s="39"/>
      <c r="E90" s="15"/>
    </row>
    <row r="91" spans="2:5" x14ac:dyDescent="0.3">
      <c r="B91" s="25" t="s">
        <v>4</v>
      </c>
      <c r="C91" s="17">
        <v>9</v>
      </c>
      <c r="D91" s="39"/>
      <c r="E91" s="15"/>
    </row>
    <row r="92" spans="2:5" x14ac:dyDescent="0.3">
      <c r="B92" s="24" t="s">
        <v>6</v>
      </c>
      <c r="C92" s="17">
        <v>40</v>
      </c>
      <c r="D92" s="39"/>
      <c r="E92" s="15"/>
    </row>
    <row r="93" spans="2:5" x14ac:dyDescent="0.3">
      <c r="B93" s="25" t="s">
        <v>5</v>
      </c>
      <c r="C93" s="17">
        <v>3</v>
      </c>
      <c r="D93" s="39"/>
      <c r="E93" s="15"/>
    </row>
    <row r="94" spans="2:5" x14ac:dyDescent="0.3">
      <c r="B94" s="25" t="s">
        <v>3</v>
      </c>
      <c r="C94" s="17">
        <v>6</v>
      </c>
      <c r="D94" s="39"/>
      <c r="E94" s="15"/>
    </row>
    <row r="95" spans="2:5" x14ac:dyDescent="0.3">
      <c r="B95" s="25" t="s">
        <v>4</v>
      </c>
      <c r="C95" s="17">
        <v>28</v>
      </c>
      <c r="D95" s="39"/>
      <c r="E95" s="15"/>
    </row>
    <row r="96" spans="2:5" x14ac:dyDescent="0.3">
      <c r="B96" s="25" t="s">
        <v>2</v>
      </c>
      <c r="C96" s="17">
        <v>1</v>
      </c>
      <c r="D96" s="39"/>
      <c r="E96" s="15"/>
    </row>
    <row r="97" spans="2:5" x14ac:dyDescent="0.3">
      <c r="B97" s="25" t="s">
        <v>1</v>
      </c>
      <c r="C97" s="17">
        <v>2</v>
      </c>
      <c r="D97" s="39"/>
      <c r="E97" s="15"/>
    </row>
    <row r="98" spans="2:5" x14ac:dyDescent="0.3">
      <c r="B98" s="11" t="s">
        <v>50</v>
      </c>
      <c r="C98" s="12">
        <v>687</v>
      </c>
      <c r="D98" s="44">
        <f>C99/C98</f>
        <v>0.11499272197962154</v>
      </c>
      <c r="E98" s="45">
        <f>C99/(C98-C101-C105-C106)</f>
        <v>0.13550600343053174</v>
      </c>
    </row>
    <row r="99" spans="2:5" x14ac:dyDescent="0.3">
      <c r="B99" s="24" t="s">
        <v>81</v>
      </c>
      <c r="C99" s="17">
        <v>79</v>
      </c>
      <c r="D99" s="39"/>
      <c r="E99" s="15"/>
    </row>
    <row r="100" spans="2:5" x14ac:dyDescent="0.3">
      <c r="B100" s="24" t="s">
        <v>0</v>
      </c>
      <c r="C100" s="17">
        <v>132</v>
      </c>
      <c r="D100" s="39"/>
      <c r="E100" s="15"/>
    </row>
    <row r="101" spans="2:5" x14ac:dyDescent="0.3">
      <c r="B101" s="25" t="s">
        <v>3</v>
      </c>
      <c r="C101" s="17">
        <v>1</v>
      </c>
      <c r="D101" s="39"/>
      <c r="E101" s="15"/>
    </row>
    <row r="102" spans="2:5" x14ac:dyDescent="0.3">
      <c r="B102" s="25" t="s">
        <v>4</v>
      </c>
      <c r="C102" s="17">
        <v>130</v>
      </c>
      <c r="D102" s="39"/>
      <c r="E102" s="15"/>
    </row>
    <row r="103" spans="2:5" x14ac:dyDescent="0.3">
      <c r="B103" s="25" t="s">
        <v>1</v>
      </c>
      <c r="C103" s="17">
        <v>1</v>
      </c>
      <c r="D103" s="39"/>
      <c r="E103" s="15"/>
    </row>
    <row r="104" spans="2:5" x14ac:dyDescent="0.3">
      <c r="B104" s="24" t="s">
        <v>6</v>
      </c>
      <c r="C104" s="17">
        <v>476</v>
      </c>
      <c r="D104" s="39"/>
      <c r="E104" s="15"/>
    </row>
    <row r="105" spans="2:5" x14ac:dyDescent="0.3">
      <c r="B105" s="25" t="s">
        <v>5</v>
      </c>
      <c r="C105" s="17">
        <v>39</v>
      </c>
      <c r="D105" s="39"/>
      <c r="E105" s="15"/>
    </row>
    <row r="106" spans="2:5" x14ac:dyDescent="0.3">
      <c r="B106" s="25" t="s">
        <v>3</v>
      </c>
      <c r="C106" s="17">
        <v>64</v>
      </c>
      <c r="D106" s="39"/>
      <c r="E106" s="15"/>
    </row>
    <row r="107" spans="2:5" x14ac:dyDescent="0.3">
      <c r="B107" s="25" t="s">
        <v>4</v>
      </c>
      <c r="C107" s="17">
        <v>266</v>
      </c>
      <c r="D107" s="39"/>
      <c r="E107" s="15"/>
    </row>
    <row r="108" spans="2:5" x14ac:dyDescent="0.3">
      <c r="B108" s="25" t="s">
        <v>2</v>
      </c>
      <c r="C108" s="17">
        <v>48</v>
      </c>
      <c r="D108" s="39"/>
      <c r="E108" s="15"/>
    </row>
    <row r="109" spans="2:5" x14ac:dyDescent="0.3">
      <c r="B109" s="25" t="s">
        <v>1</v>
      </c>
      <c r="C109" s="17">
        <v>59</v>
      </c>
      <c r="D109" s="39"/>
      <c r="E109" s="15"/>
    </row>
    <row r="110" spans="2:5" x14ac:dyDescent="0.3">
      <c r="B110" s="11" t="s">
        <v>65</v>
      </c>
      <c r="C110" s="12">
        <v>52</v>
      </c>
      <c r="D110" s="44">
        <f>C111/C110</f>
        <v>0.30769230769230771</v>
      </c>
      <c r="E110" s="45">
        <f>C111/(C110-C113-C114)</f>
        <v>0.33333333333333331</v>
      </c>
    </row>
    <row r="111" spans="2:5" x14ac:dyDescent="0.3">
      <c r="B111" s="24" t="s">
        <v>81</v>
      </c>
      <c r="C111" s="17">
        <v>16</v>
      </c>
      <c r="D111" s="39"/>
      <c r="E111" s="15"/>
    </row>
    <row r="112" spans="2:5" x14ac:dyDescent="0.3">
      <c r="B112" s="24" t="s">
        <v>0</v>
      </c>
      <c r="C112" s="17">
        <v>36</v>
      </c>
      <c r="D112" s="39"/>
      <c r="E112" s="15"/>
    </row>
    <row r="113" spans="2:5" x14ac:dyDescent="0.3">
      <c r="B113" s="25" t="s">
        <v>5</v>
      </c>
      <c r="C113" s="17">
        <v>2</v>
      </c>
      <c r="D113" s="39"/>
      <c r="E113" s="15"/>
    </row>
    <row r="114" spans="2:5" x14ac:dyDescent="0.3">
      <c r="B114" s="25" t="s">
        <v>3</v>
      </c>
      <c r="C114" s="17">
        <v>2</v>
      </c>
      <c r="D114" s="39"/>
      <c r="E114" s="15"/>
    </row>
    <row r="115" spans="2:5" x14ac:dyDescent="0.3">
      <c r="B115" s="25" t="s">
        <v>4</v>
      </c>
      <c r="C115" s="17">
        <v>27</v>
      </c>
      <c r="D115" s="39"/>
      <c r="E115" s="15"/>
    </row>
    <row r="116" spans="2:5" x14ac:dyDescent="0.3">
      <c r="B116" s="25" t="s">
        <v>2</v>
      </c>
      <c r="C116" s="17">
        <v>2</v>
      </c>
      <c r="D116" s="39"/>
      <c r="E116" s="15"/>
    </row>
    <row r="117" spans="2:5" x14ac:dyDescent="0.3">
      <c r="B117" s="25" t="s">
        <v>1</v>
      </c>
      <c r="C117" s="17">
        <v>3</v>
      </c>
      <c r="D117" s="39"/>
      <c r="E117" s="15"/>
    </row>
    <row r="118" spans="2:5" x14ac:dyDescent="0.3">
      <c r="B118" s="11" t="s">
        <v>77</v>
      </c>
      <c r="C118" s="12">
        <v>54</v>
      </c>
      <c r="D118" s="44">
        <f>C119/C118</f>
        <v>9.2592592592592587E-2</v>
      </c>
      <c r="E118" s="45">
        <f>C119/(C118-C121-C125-C127)</f>
        <v>0.25</v>
      </c>
    </row>
    <row r="119" spans="2:5" x14ac:dyDescent="0.3">
      <c r="B119" s="24" t="s">
        <v>81</v>
      </c>
      <c r="C119" s="17">
        <v>5</v>
      </c>
      <c r="D119" s="39"/>
      <c r="E119" s="15"/>
    </row>
    <row r="120" spans="2:5" x14ac:dyDescent="0.3">
      <c r="B120" s="24" t="s">
        <v>0</v>
      </c>
      <c r="C120" s="17">
        <v>3</v>
      </c>
      <c r="D120" s="39"/>
      <c r="E120" s="15"/>
    </row>
    <row r="121" spans="2:5" x14ac:dyDescent="0.3">
      <c r="B121" s="25" t="s">
        <v>3</v>
      </c>
      <c r="C121" s="17">
        <v>1</v>
      </c>
      <c r="D121" s="39"/>
      <c r="E121" s="15"/>
    </row>
    <row r="122" spans="2:5" x14ac:dyDescent="0.3">
      <c r="B122" s="25" t="s">
        <v>4</v>
      </c>
      <c r="C122" s="17">
        <v>1</v>
      </c>
      <c r="D122" s="39"/>
      <c r="E122" s="15"/>
    </row>
    <row r="123" spans="2:5" x14ac:dyDescent="0.3">
      <c r="B123" s="25" t="s">
        <v>1</v>
      </c>
      <c r="C123" s="17">
        <v>1</v>
      </c>
      <c r="D123" s="39"/>
      <c r="E123" s="15"/>
    </row>
    <row r="124" spans="2:5" x14ac:dyDescent="0.3">
      <c r="B124" s="24" t="s">
        <v>6</v>
      </c>
      <c r="C124" s="17">
        <v>46</v>
      </c>
      <c r="D124" s="39"/>
      <c r="E124" s="15"/>
    </row>
    <row r="125" spans="2:5" x14ac:dyDescent="0.3">
      <c r="B125" s="25" t="s">
        <v>5</v>
      </c>
      <c r="C125" s="17">
        <v>4</v>
      </c>
      <c r="D125" s="39"/>
      <c r="E125" s="15"/>
    </row>
    <row r="126" spans="2:5" x14ac:dyDescent="0.3">
      <c r="B126" s="25" t="s">
        <v>3</v>
      </c>
      <c r="C126" s="17">
        <v>6</v>
      </c>
      <c r="D126" s="39"/>
      <c r="E126" s="15"/>
    </row>
    <row r="127" spans="2:5" x14ac:dyDescent="0.3">
      <c r="B127" s="25" t="s">
        <v>4</v>
      </c>
      <c r="C127" s="17">
        <v>29</v>
      </c>
      <c r="D127" s="39"/>
      <c r="E127" s="15"/>
    </row>
    <row r="128" spans="2:5" x14ac:dyDescent="0.3">
      <c r="B128" s="25" t="s">
        <v>2</v>
      </c>
      <c r="C128" s="17">
        <v>2</v>
      </c>
      <c r="D128" s="39"/>
      <c r="E128" s="15"/>
    </row>
    <row r="129" spans="2:5" ht="15" thickBot="1" x14ac:dyDescent="0.35">
      <c r="B129" s="25" t="s">
        <v>1</v>
      </c>
      <c r="C129" s="17">
        <v>5</v>
      </c>
      <c r="D129" s="39"/>
      <c r="E129" s="15"/>
    </row>
    <row r="130" spans="2:5" ht="15" thickBot="1" x14ac:dyDescent="0.35">
      <c r="B130" s="8" t="s">
        <v>15</v>
      </c>
      <c r="C130" s="9">
        <v>10855</v>
      </c>
      <c r="D130" s="42">
        <f>(C132+C143+C153+C161+C175+C186+C198+C206+C216+C225+C233+C244+C255+C261+C273+C283+C294+C302+C308+C322+C328+C336+C343)/C130</f>
        <v>0.73993551358820819</v>
      </c>
      <c r="E130" s="43">
        <f>(C132+C143+C153+C161+C175+C186+C198+C206+C216+C225+C233+C244+C255+C261+C273+C283+C294+C302+C308+C322+C328+C336+C343)/(C130-C134-C137-C138-C147-C148-C155-C156-C163-C164-C169-C170-C177-C180-C181-C188-C192-C193-C200-C201-C210-C211-C218-C220-C221-C227-C229-C235-C238-C239-C246-C249-C250-C257-C258-C263-C267-C268-C275-C277-C278-C285-C288-C289-C296-C297-C304-C310-C311-C316-C317-C324-C330-C331-C338-C345-C346)</f>
        <v>0.82915247238567147</v>
      </c>
    </row>
    <row r="131" spans="2:5" x14ac:dyDescent="0.3">
      <c r="B131" s="11" t="s">
        <v>39</v>
      </c>
      <c r="C131" s="12">
        <v>204</v>
      </c>
      <c r="D131" s="44">
        <f>C132/C131</f>
        <v>0.62254901960784315</v>
      </c>
      <c r="E131" s="45">
        <f>C132/(C131-C134-C137-C138)</f>
        <v>0.77439024390243905</v>
      </c>
    </row>
    <row r="132" spans="2:5" x14ac:dyDescent="0.3">
      <c r="B132" s="24" t="s">
        <v>81</v>
      </c>
      <c r="C132" s="17">
        <v>127</v>
      </c>
      <c r="D132" s="39"/>
      <c r="E132" s="15"/>
    </row>
    <row r="133" spans="2:5" x14ac:dyDescent="0.3">
      <c r="B133" s="24" t="s">
        <v>0</v>
      </c>
      <c r="C133" s="17">
        <v>6</v>
      </c>
      <c r="D133" s="39"/>
      <c r="E133" s="15"/>
    </row>
    <row r="134" spans="2:5" x14ac:dyDescent="0.3">
      <c r="B134" s="25" t="s">
        <v>3</v>
      </c>
      <c r="C134" s="17">
        <v>3</v>
      </c>
      <c r="D134" s="39"/>
      <c r="E134" s="15"/>
    </row>
    <row r="135" spans="2:5" x14ac:dyDescent="0.3">
      <c r="B135" s="25" t="s">
        <v>1</v>
      </c>
      <c r="C135" s="17">
        <v>3</v>
      </c>
      <c r="D135" s="39"/>
      <c r="E135" s="15"/>
    </row>
    <row r="136" spans="2:5" x14ac:dyDescent="0.3">
      <c r="B136" s="24" t="s">
        <v>6</v>
      </c>
      <c r="C136" s="17">
        <v>71</v>
      </c>
      <c r="D136" s="39"/>
      <c r="E136" s="15"/>
    </row>
    <row r="137" spans="2:5" x14ac:dyDescent="0.3">
      <c r="B137" s="25" t="s">
        <v>5</v>
      </c>
      <c r="C137" s="17">
        <v>6</v>
      </c>
      <c r="D137" s="39"/>
      <c r="E137" s="15"/>
    </row>
    <row r="138" spans="2:5" x14ac:dyDescent="0.3">
      <c r="B138" s="25" t="s">
        <v>3</v>
      </c>
      <c r="C138" s="17">
        <v>31</v>
      </c>
      <c r="D138" s="39"/>
      <c r="E138" s="15"/>
    </row>
    <row r="139" spans="2:5" x14ac:dyDescent="0.3">
      <c r="B139" s="25" t="s">
        <v>4</v>
      </c>
      <c r="C139" s="17">
        <v>24</v>
      </c>
      <c r="D139" s="39"/>
      <c r="E139" s="15"/>
    </row>
    <row r="140" spans="2:5" x14ac:dyDescent="0.3">
      <c r="B140" s="25" t="s">
        <v>2</v>
      </c>
      <c r="C140" s="17">
        <v>4</v>
      </c>
      <c r="D140" s="39"/>
      <c r="E140" s="15"/>
    </row>
    <row r="141" spans="2:5" x14ac:dyDescent="0.3">
      <c r="B141" s="25" t="s">
        <v>1</v>
      </c>
      <c r="C141" s="17">
        <v>6</v>
      </c>
      <c r="D141" s="39"/>
      <c r="E141" s="15"/>
    </row>
    <row r="142" spans="2:5" x14ac:dyDescent="0.3">
      <c r="B142" s="11" t="s">
        <v>49</v>
      </c>
      <c r="C142" s="12">
        <v>115</v>
      </c>
      <c r="D142" s="44">
        <f>C143/C142</f>
        <v>0.4956521739130435</v>
      </c>
      <c r="E142" s="45">
        <f>C143/(C142-C147-C148)</f>
        <v>0.55882352941176472</v>
      </c>
    </row>
    <row r="143" spans="2:5" x14ac:dyDescent="0.3">
      <c r="B143" s="24" t="s">
        <v>81</v>
      </c>
      <c r="C143" s="17">
        <v>57</v>
      </c>
      <c r="D143" s="39"/>
      <c r="E143" s="15"/>
    </row>
    <row r="144" spans="2:5" x14ac:dyDescent="0.3">
      <c r="B144" s="24" t="s">
        <v>0</v>
      </c>
      <c r="C144" s="17">
        <v>1</v>
      </c>
      <c r="D144" s="39"/>
      <c r="E144" s="15"/>
    </row>
    <row r="145" spans="2:5" x14ac:dyDescent="0.3">
      <c r="B145" s="25" t="s">
        <v>1</v>
      </c>
      <c r="C145" s="17">
        <v>1</v>
      </c>
      <c r="D145" s="39"/>
      <c r="E145" s="15"/>
    </row>
    <row r="146" spans="2:5" x14ac:dyDescent="0.3">
      <c r="B146" s="24" t="s">
        <v>6</v>
      </c>
      <c r="C146" s="17">
        <v>57</v>
      </c>
      <c r="D146" s="39"/>
      <c r="E146" s="15"/>
    </row>
    <row r="147" spans="2:5" x14ac:dyDescent="0.3">
      <c r="B147" s="25" t="s">
        <v>5</v>
      </c>
      <c r="C147" s="17">
        <v>2</v>
      </c>
      <c r="D147" s="39"/>
      <c r="E147" s="15"/>
    </row>
    <row r="148" spans="2:5" x14ac:dyDescent="0.3">
      <c r="B148" s="25" t="s">
        <v>3</v>
      </c>
      <c r="C148" s="17">
        <v>11</v>
      </c>
      <c r="D148" s="39"/>
      <c r="E148" s="15"/>
    </row>
    <row r="149" spans="2:5" x14ac:dyDescent="0.3">
      <c r="B149" s="25" t="s">
        <v>4</v>
      </c>
      <c r="C149" s="17">
        <v>39</v>
      </c>
      <c r="D149" s="39"/>
      <c r="E149" s="15"/>
    </row>
    <row r="150" spans="2:5" x14ac:dyDescent="0.3">
      <c r="B150" s="25" t="s">
        <v>2</v>
      </c>
      <c r="C150" s="17">
        <v>1</v>
      </c>
      <c r="D150" s="39"/>
      <c r="E150" s="15"/>
    </row>
    <row r="151" spans="2:5" x14ac:dyDescent="0.3">
      <c r="B151" s="25" t="s">
        <v>1</v>
      </c>
      <c r="C151" s="17">
        <v>4</v>
      </c>
      <c r="D151" s="39"/>
      <c r="E151" s="15"/>
    </row>
    <row r="152" spans="2:5" x14ac:dyDescent="0.3">
      <c r="B152" s="11" t="s">
        <v>40</v>
      </c>
      <c r="C152" s="12">
        <v>482</v>
      </c>
      <c r="D152" s="44">
        <f>C153/C152</f>
        <v>0.80705394190871371</v>
      </c>
      <c r="E152" s="45">
        <f>C153/(C152-C155-C156)</f>
        <v>0.88812785388127857</v>
      </c>
    </row>
    <row r="153" spans="2:5" x14ac:dyDescent="0.3">
      <c r="B153" s="24" t="s">
        <v>81</v>
      </c>
      <c r="C153" s="17">
        <v>389</v>
      </c>
      <c r="D153" s="39"/>
      <c r="E153" s="15"/>
    </row>
    <row r="154" spans="2:5" x14ac:dyDescent="0.3">
      <c r="B154" s="24" t="s">
        <v>6</v>
      </c>
      <c r="C154" s="17">
        <v>93</v>
      </c>
      <c r="D154" s="39"/>
      <c r="E154" s="15"/>
    </row>
    <row r="155" spans="2:5" x14ac:dyDescent="0.3">
      <c r="B155" s="25" t="s">
        <v>5</v>
      </c>
      <c r="C155" s="17">
        <v>13</v>
      </c>
      <c r="D155" s="39"/>
      <c r="E155" s="15"/>
    </row>
    <row r="156" spans="2:5" x14ac:dyDescent="0.3">
      <c r="B156" s="25" t="s">
        <v>3</v>
      </c>
      <c r="C156" s="17">
        <v>31</v>
      </c>
      <c r="D156" s="39"/>
      <c r="E156" s="15"/>
    </row>
    <row r="157" spans="2:5" x14ac:dyDescent="0.3">
      <c r="B157" s="25" t="s">
        <v>4</v>
      </c>
      <c r="C157" s="17">
        <v>39</v>
      </c>
      <c r="D157" s="39"/>
      <c r="E157" s="15"/>
    </row>
    <row r="158" spans="2:5" x14ac:dyDescent="0.3">
      <c r="B158" s="25" t="s">
        <v>2</v>
      </c>
      <c r="C158" s="17">
        <v>5</v>
      </c>
      <c r="D158" s="39"/>
      <c r="E158" s="15"/>
    </row>
    <row r="159" spans="2:5" x14ac:dyDescent="0.3">
      <c r="B159" s="25" t="s">
        <v>1</v>
      </c>
      <c r="C159" s="17">
        <v>5</v>
      </c>
      <c r="D159" s="39"/>
      <c r="E159" s="15"/>
    </row>
    <row r="160" spans="2:5" x14ac:dyDescent="0.3">
      <c r="B160" s="11" t="s">
        <v>42</v>
      </c>
      <c r="C160" s="12">
        <v>4706</v>
      </c>
      <c r="D160" s="44">
        <f>C161/C160</f>
        <v>0.79324266893327666</v>
      </c>
      <c r="E160" s="45">
        <f>C161/(C160-C163-C164-C169-C170)</f>
        <v>0.8629218677762367</v>
      </c>
    </row>
    <row r="161" spans="2:5" x14ac:dyDescent="0.3">
      <c r="B161" s="24" t="s">
        <v>81</v>
      </c>
      <c r="C161" s="17">
        <v>3733</v>
      </c>
      <c r="D161" s="39"/>
      <c r="E161" s="15"/>
    </row>
    <row r="162" spans="2:5" x14ac:dyDescent="0.3">
      <c r="B162" s="24" t="s">
        <v>0</v>
      </c>
      <c r="C162" s="17">
        <v>57</v>
      </c>
      <c r="D162" s="39"/>
      <c r="E162" s="15"/>
    </row>
    <row r="163" spans="2:5" x14ac:dyDescent="0.3">
      <c r="B163" s="25" t="s">
        <v>5</v>
      </c>
      <c r="C163" s="17">
        <v>2</v>
      </c>
      <c r="D163" s="39"/>
      <c r="E163" s="15"/>
    </row>
    <row r="164" spans="2:5" x14ac:dyDescent="0.3">
      <c r="B164" s="25" t="s">
        <v>3</v>
      </c>
      <c r="C164" s="17">
        <v>21</v>
      </c>
      <c r="D164" s="39"/>
      <c r="E164" s="15"/>
    </row>
    <row r="165" spans="2:5" x14ac:dyDescent="0.3">
      <c r="B165" s="25" t="s">
        <v>4</v>
      </c>
      <c r="C165" s="17">
        <v>1</v>
      </c>
      <c r="D165" s="39"/>
      <c r="E165" s="15"/>
    </row>
    <row r="166" spans="2:5" x14ac:dyDescent="0.3">
      <c r="B166" s="25" t="s">
        <v>2</v>
      </c>
      <c r="C166" s="17">
        <v>8</v>
      </c>
      <c r="D166" s="39"/>
      <c r="E166" s="15"/>
    </row>
    <row r="167" spans="2:5" x14ac:dyDescent="0.3">
      <c r="B167" s="25" t="s">
        <v>1</v>
      </c>
      <c r="C167" s="17">
        <v>25</v>
      </c>
      <c r="D167" s="39"/>
      <c r="E167" s="15"/>
    </row>
    <row r="168" spans="2:5" x14ac:dyDescent="0.3">
      <c r="B168" s="24" t="s">
        <v>6</v>
      </c>
      <c r="C168" s="17">
        <v>916</v>
      </c>
      <c r="D168" s="39"/>
      <c r="E168" s="15"/>
    </row>
    <row r="169" spans="2:5" x14ac:dyDescent="0.3">
      <c r="B169" s="25" t="s">
        <v>5</v>
      </c>
      <c r="C169" s="17">
        <v>123</v>
      </c>
      <c r="D169" s="39"/>
      <c r="E169" s="15"/>
    </row>
    <row r="170" spans="2:5" x14ac:dyDescent="0.3">
      <c r="B170" s="25" t="s">
        <v>3</v>
      </c>
      <c r="C170" s="17">
        <v>234</v>
      </c>
      <c r="D170" s="39"/>
      <c r="E170" s="15"/>
    </row>
    <row r="171" spans="2:5" x14ac:dyDescent="0.3">
      <c r="B171" s="25" t="s">
        <v>4</v>
      </c>
      <c r="C171" s="17">
        <v>395</v>
      </c>
      <c r="D171" s="39"/>
      <c r="E171" s="15"/>
    </row>
    <row r="172" spans="2:5" x14ac:dyDescent="0.3">
      <c r="B172" s="25" t="s">
        <v>2</v>
      </c>
      <c r="C172" s="17">
        <v>89</v>
      </c>
      <c r="D172" s="39"/>
      <c r="E172" s="15"/>
    </row>
    <row r="173" spans="2:5" x14ac:dyDescent="0.3">
      <c r="B173" s="25" t="s">
        <v>1</v>
      </c>
      <c r="C173" s="17">
        <v>75</v>
      </c>
      <c r="D173" s="39"/>
      <c r="E173" s="15"/>
    </row>
    <row r="174" spans="2:5" x14ac:dyDescent="0.3">
      <c r="B174" s="11" t="s">
        <v>41</v>
      </c>
      <c r="C174" s="12">
        <v>326</v>
      </c>
      <c r="D174" s="44">
        <f>C175/C174</f>
        <v>0.67791411042944782</v>
      </c>
      <c r="E174" s="45">
        <f>C175/(C174-C177-C180-C181)</f>
        <v>0.84674329501915713</v>
      </c>
    </row>
    <row r="175" spans="2:5" x14ac:dyDescent="0.3">
      <c r="B175" s="24" t="s">
        <v>81</v>
      </c>
      <c r="C175" s="17">
        <v>221</v>
      </c>
      <c r="D175" s="39"/>
      <c r="E175" s="15"/>
    </row>
    <row r="176" spans="2:5" x14ac:dyDescent="0.3">
      <c r="B176" s="24" t="s">
        <v>0</v>
      </c>
      <c r="C176" s="17">
        <v>6</v>
      </c>
      <c r="D176" s="39"/>
      <c r="E176" s="15"/>
    </row>
    <row r="177" spans="2:5" x14ac:dyDescent="0.3">
      <c r="B177" s="25" t="s">
        <v>3</v>
      </c>
      <c r="C177" s="17">
        <v>5</v>
      </c>
      <c r="D177" s="39"/>
      <c r="E177" s="15"/>
    </row>
    <row r="178" spans="2:5" x14ac:dyDescent="0.3">
      <c r="B178" s="25" t="s">
        <v>2</v>
      </c>
      <c r="C178" s="17">
        <v>1</v>
      </c>
      <c r="D178" s="39"/>
      <c r="E178" s="15"/>
    </row>
    <row r="179" spans="2:5" x14ac:dyDescent="0.3">
      <c r="B179" s="24" t="s">
        <v>6</v>
      </c>
      <c r="C179" s="17">
        <v>99</v>
      </c>
      <c r="D179" s="39"/>
      <c r="E179" s="15"/>
    </row>
    <row r="180" spans="2:5" x14ac:dyDescent="0.3">
      <c r="B180" s="25" t="s">
        <v>5</v>
      </c>
      <c r="C180" s="17">
        <v>12</v>
      </c>
      <c r="D180" s="39"/>
      <c r="E180" s="15"/>
    </row>
    <row r="181" spans="2:5" x14ac:dyDescent="0.3">
      <c r="B181" s="25" t="s">
        <v>3</v>
      </c>
      <c r="C181" s="17">
        <v>48</v>
      </c>
      <c r="D181" s="39"/>
      <c r="E181" s="15"/>
    </row>
    <row r="182" spans="2:5" x14ac:dyDescent="0.3">
      <c r="B182" s="25" t="s">
        <v>4</v>
      </c>
      <c r="C182" s="17">
        <v>31</v>
      </c>
      <c r="D182" s="39"/>
      <c r="E182" s="15"/>
    </row>
    <row r="183" spans="2:5" x14ac:dyDescent="0.3">
      <c r="B183" s="25" t="s">
        <v>2</v>
      </c>
      <c r="C183" s="17">
        <v>6</v>
      </c>
      <c r="D183" s="39"/>
      <c r="E183" s="15"/>
    </row>
    <row r="184" spans="2:5" x14ac:dyDescent="0.3">
      <c r="B184" s="25" t="s">
        <v>1</v>
      </c>
      <c r="C184" s="17">
        <v>2</v>
      </c>
      <c r="D184" s="39"/>
      <c r="E184" s="15"/>
    </row>
    <row r="185" spans="2:5" x14ac:dyDescent="0.3">
      <c r="B185" s="11" t="s">
        <v>45</v>
      </c>
      <c r="C185" s="12">
        <v>1055</v>
      </c>
      <c r="D185" s="44">
        <f>C186/C185</f>
        <v>0.69668246445497628</v>
      </c>
      <c r="E185" s="45">
        <f>C186/(C185-C188-C192-C193)</f>
        <v>0.78947368421052633</v>
      </c>
    </row>
    <row r="186" spans="2:5" x14ac:dyDescent="0.3">
      <c r="B186" s="24" t="s">
        <v>81</v>
      </c>
      <c r="C186" s="17">
        <v>735</v>
      </c>
      <c r="D186" s="39"/>
      <c r="E186" s="15"/>
    </row>
    <row r="187" spans="2:5" x14ac:dyDescent="0.3">
      <c r="B187" s="24" t="s">
        <v>0</v>
      </c>
      <c r="C187" s="17">
        <v>7</v>
      </c>
      <c r="D187" s="39"/>
      <c r="E187" s="15"/>
    </row>
    <row r="188" spans="2:5" x14ac:dyDescent="0.3">
      <c r="B188" s="25" t="s">
        <v>3</v>
      </c>
      <c r="C188" s="17">
        <v>1</v>
      </c>
      <c r="D188" s="39"/>
      <c r="E188" s="15"/>
    </row>
    <row r="189" spans="2:5" x14ac:dyDescent="0.3">
      <c r="B189" s="25" t="s">
        <v>2</v>
      </c>
      <c r="C189" s="17">
        <v>2</v>
      </c>
      <c r="D189" s="39"/>
      <c r="E189" s="15"/>
    </row>
    <row r="190" spans="2:5" x14ac:dyDescent="0.3">
      <c r="B190" s="25" t="s">
        <v>1</v>
      </c>
      <c r="C190" s="17">
        <v>4</v>
      </c>
      <c r="D190" s="39"/>
      <c r="E190" s="15"/>
    </row>
    <row r="191" spans="2:5" x14ac:dyDescent="0.3">
      <c r="B191" s="24" t="s">
        <v>6</v>
      </c>
      <c r="C191" s="17">
        <v>313</v>
      </c>
      <c r="D191" s="39"/>
      <c r="E191" s="15"/>
    </row>
    <row r="192" spans="2:5" x14ac:dyDescent="0.3">
      <c r="B192" s="25" t="s">
        <v>5</v>
      </c>
      <c r="C192" s="17">
        <v>12</v>
      </c>
      <c r="D192" s="39"/>
      <c r="E192" s="15"/>
    </row>
    <row r="193" spans="2:5" x14ac:dyDescent="0.3">
      <c r="B193" s="25" t="s">
        <v>3</v>
      </c>
      <c r="C193" s="17">
        <v>111</v>
      </c>
      <c r="D193" s="39"/>
      <c r="E193" s="15"/>
    </row>
    <row r="194" spans="2:5" x14ac:dyDescent="0.3">
      <c r="B194" s="25" t="s">
        <v>4</v>
      </c>
      <c r="C194" s="17">
        <v>157</v>
      </c>
      <c r="D194" s="39"/>
      <c r="E194" s="15"/>
    </row>
    <row r="195" spans="2:5" x14ac:dyDescent="0.3">
      <c r="B195" s="25" t="s">
        <v>2</v>
      </c>
      <c r="C195" s="17">
        <v>15</v>
      </c>
      <c r="D195" s="39"/>
      <c r="E195" s="15"/>
    </row>
    <row r="196" spans="2:5" x14ac:dyDescent="0.3">
      <c r="B196" s="25" t="s">
        <v>1</v>
      </c>
      <c r="C196" s="17">
        <v>18</v>
      </c>
      <c r="D196" s="39"/>
      <c r="E196" s="15"/>
    </row>
    <row r="197" spans="2:5" x14ac:dyDescent="0.3">
      <c r="B197" s="11" t="s">
        <v>46</v>
      </c>
      <c r="C197" s="12">
        <v>639</v>
      </c>
      <c r="D197" s="44">
        <f>C198/C197</f>
        <v>0.82159624413145538</v>
      </c>
      <c r="E197" s="45">
        <f>C198/(C197-C200-C201)</f>
        <v>0.90830449826989623</v>
      </c>
    </row>
    <row r="198" spans="2:5" x14ac:dyDescent="0.3">
      <c r="B198" s="24" t="s">
        <v>81</v>
      </c>
      <c r="C198" s="17">
        <v>525</v>
      </c>
      <c r="D198" s="39"/>
      <c r="E198" s="15"/>
    </row>
    <row r="199" spans="2:5" x14ac:dyDescent="0.3">
      <c r="B199" s="24" t="s">
        <v>6</v>
      </c>
      <c r="C199" s="17">
        <v>114</v>
      </c>
      <c r="D199" s="39"/>
      <c r="E199" s="15"/>
    </row>
    <row r="200" spans="2:5" x14ac:dyDescent="0.3">
      <c r="B200" s="25" t="s">
        <v>5</v>
      </c>
      <c r="C200" s="17">
        <v>21</v>
      </c>
      <c r="D200" s="39"/>
      <c r="E200" s="15"/>
    </row>
    <row r="201" spans="2:5" x14ac:dyDescent="0.3">
      <c r="B201" s="25" t="s">
        <v>3</v>
      </c>
      <c r="C201" s="17">
        <v>40</v>
      </c>
      <c r="D201" s="39"/>
      <c r="E201" s="15"/>
    </row>
    <row r="202" spans="2:5" x14ac:dyDescent="0.3">
      <c r="B202" s="25" t="s">
        <v>4</v>
      </c>
      <c r="C202" s="17">
        <v>31</v>
      </c>
      <c r="D202" s="39"/>
      <c r="E202" s="15"/>
    </row>
    <row r="203" spans="2:5" x14ac:dyDescent="0.3">
      <c r="B203" s="25" t="s">
        <v>2</v>
      </c>
      <c r="C203" s="17">
        <v>17</v>
      </c>
      <c r="D203" s="39"/>
      <c r="E203" s="15"/>
    </row>
    <row r="204" spans="2:5" x14ac:dyDescent="0.3">
      <c r="B204" s="25" t="s">
        <v>1</v>
      </c>
      <c r="C204" s="17">
        <v>5</v>
      </c>
      <c r="D204" s="39"/>
      <c r="E204" s="15"/>
    </row>
    <row r="205" spans="2:5" x14ac:dyDescent="0.3">
      <c r="B205" s="11" t="s">
        <v>47</v>
      </c>
      <c r="C205" s="12">
        <v>227</v>
      </c>
      <c r="D205" s="44">
        <f>C206/C205</f>
        <v>0.47577092511013214</v>
      </c>
      <c r="E205" s="45">
        <f>C206/(C205-C210-C211)</f>
        <v>0.50943396226415094</v>
      </c>
    </row>
    <row r="206" spans="2:5" x14ac:dyDescent="0.3">
      <c r="B206" s="24" t="s">
        <v>81</v>
      </c>
      <c r="C206" s="17">
        <v>108</v>
      </c>
      <c r="D206" s="39"/>
      <c r="E206" s="15"/>
    </row>
    <row r="207" spans="2:5" x14ac:dyDescent="0.3">
      <c r="B207" s="24" t="s">
        <v>0</v>
      </c>
      <c r="C207" s="17">
        <v>1</v>
      </c>
      <c r="D207" s="39"/>
      <c r="E207" s="15"/>
    </row>
    <row r="208" spans="2:5" x14ac:dyDescent="0.3">
      <c r="B208" s="25" t="s">
        <v>2</v>
      </c>
      <c r="C208" s="17">
        <v>1</v>
      </c>
      <c r="D208" s="39"/>
      <c r="E208" s="15"/>
    </row>
    <row r="209" spans="2:5" x14ac:dyDescent="0.3">
      <c r="B209" s="24" t="s">
        <v>6</v>
      </c>
      <c r="C209" s="17">
        <v>118</v>
      </c>
      <c r="D209" s="39"/>
      <c r="E209" s="15"/>
    </row>
    <row r="210" spans="2:5" x14ac:dyDescent="0.3">
      <c r="B210" s="25" t="s">
        <v>5</v>
      </c>
      <c r="C210" s="17">
        <v>1</v>
      </c>
      <c r="D210" s="39"/>
      <c r="E210" s="15"/>
    </row>
    <row r="211" spans="2:5" x14ac:dyDescent="0.3">
      <c r="B211" s="25" t="s">
        <v>3</v>
      </c>
      <c r="C211" s="17">
        <v>14</v>
      </c>
      <c r="D211" s="39"/>
      <c r="E211" s="15"/>
    </row>
    <row r="212" spans="2:5" x14ac:dyDescent="0.3">
      <c r="B212" s="25" t="s">
        <v>4</v>
      </c>
      <c r="C212" s="17">
        <v>93</v>
      </c>
      <c r="D212" s="39"/>
      <c r="E212" s="15"/>
    </row>
    <row r="213" spans="2:5" x14ac:dyDescent="0.3">
      <c r="B213" s="25" t="s">
        <v>2</v>
      </c>
      <c r="C213" s="17">
        <v>8</v>
      </c>
      <c r="D213" s="39"/>
      <c r="E213" s="15"/>
    </row>
    <row r="214" spans="2:5" x14ac:dyDescent="0.3">
      <c r="B214" s="25" t="s">
        <v>1</v>
      </c>
      <c r="C214" s="17">
        <v>2</v>
      </c>
      <c r="D214" s="39"/>
      <c r="E214" s="15"/>
    </row>
    <row r="215" spans="2:5" x14ac:dyDescent="0.3">
      <c r="B215" s="11" t="s">
        <v>51</v>
      </c>
      <c r="C215" s="12">
        <v>62</v>
      </c>
      <c r="D215" s="44">
        <f>C216/C215</f>
        <v>0.4838709677419355</v>
      </c>
      <c r="E215" s="45">
        <f>C216/(C215-C218-C220-C221)</f>
        <v>0.63829787234042556</v>
      </c>
    </row>
    <row r="216" spans="2:5" x14ac:dyDescent="0.3">
      <c r="B216" s="24" t="s">
        <v>81</v>
      </c>
      <c r="C216" s="17">
        <v>30</v>
      </c>
      <c r="D216" s="39"/>
      <c r="E216" s="15"/>
    </row>
    <row r="217" spans="2:5" x14ac:dyDescent="0.3">
      <c r="B217" s="24" t="s">
        <v>0</v>
      </c>
      <c r="C217" s="17">
        <v>2</v>
      </c>
      <c r="D217" s="39"/>
      <c r="E217" s="15"/>
    </row>
    <row r="218" spans="2:5" x14ac:dyDescent="0.3">
      <c r="B218" s="25" t="s">
        <v>3</v>
      </c>
      <c r="C218" s="17">
        <v>2</v>
      </c>
      <c r="D218" s="39"/>
      <c r="E218" s="15"/>
    </row>
    <row r="219" spans="2:5" x14ac:dyDescent="0.3">
      <c r="B219" s="24" t="s">
        <v>6</v>
      </c>
      <c r="C219" s="17">
        <v>30</v>
      </c>
      <c r="D219" s="39"/>
      <c r="E219" s="15"/>
    </row>
    <row r="220" spans="2:5" x14ac:dyDescent="0.3">
      <c r="B220" s="25" t="s">
        <v>5</v>
      </c>
      <c r="C220" s="17">
        <v>2</v>
      </c>
      <c r="D220" s="39"/>
      <c r="E220" s="15"/>
    </row>
    <row r="221" spans="2:5" x14ac:dyDescent="0.3">
      <c r="B221" s="25" t="s">
        <v>3</v>
      </c>
      <c r="C221" s="17">
        <v>11</v>
      </c>
      <c r="D221" s="39"/>
      <c r="E221" s="15"/>
    </row>
    <row r="222" spans="2:5" x14ac:dyDescent="0.3">
      <c r="B222" s="25" t="s">
        <v>4</v>
      </c>
      <c r="C222" s="17">
        <v>12</v>
      </c>
      <c r="D222" s="39"/>
      <c r="E222" s="15"/>
    </row>
    <row r="223" spans="2:5" x14ac:dyDescent="0.3">
      <c r="B223" s="25" t="s">
        <v>1</v>
      </c>
      <c r="C223" s="17">
        <v>5</v>
      </c>
      <c r="D223" s="39"/>
      <c r="E223" s="15"/>
    </row>
    <row r="224" spans="2:5" x14ac:dyDescent="0.3">
      <c r="B224" s="11" t="s">
        <v>52</v>
      </c>
      <c r="C224" s="12">
        <v>31</v>
      </c>
      <c r="D224" s="44">
        <f>C225/C224</f>
        <v>0.58064516129032262</v>
      </c>
      <c r="E224" s="45">
        <f>C225/(C224-C227-C229)</f>
        <v>0.66666666666666663</v>
      </c>
    </row>
    <row r="225" spans="2:5" x14ac:dyDescent="0.3">
      <c r="B225" s="24" t="s">
        <v>81</v>
      </c>
      <c r="C225" s="17">
        <v>18</v>
      </c>
      <c r="D225" s="39"/>
      <c r="E225" s="15"/>
    </row>
    <row r="226" spans="2:5" x14ac:dyDescent="0.3">
      <c r="B226" s="24" t="s">
        <v>0</v>
      </c>
      <c r="C226" s="17">
        <v>2</v>
      </c>
      <c r="D226" s="39"/>
      <c r="E226" s="15"/>
    </row>
    <row r="227" spans="2:5" x14ac:dyDescent="0.3">
      <c r="B227" s="25" t="s">
        <v>3</v>
      </c>
      <c r="C227" s="17">
        <v>2</v>
      </c>
      <c r="D227" s="39"/>
      <c r="E227" s="15"/>
    </row>
    <row r="228" spans="2:5" x14ac:dyDescent="0.3">
      <c r="B228" s="24" t="s">
        <v>6</v>
      </c>
      <c r="C228" s="17">
        <v>11</v>
      </c>
      <c r="D228" s="39"/>
      <c r="E228" s="15"/>
    </row>
    <row r="229" spans="2:5" x14ac:dyDescent="0.3">
      <c r="B229" s="25" t="s">
        <v>3</v>
      </c>
      <c r="C229" s="17">
        <v>2</v>
      </c>
      <c r="D229" s="39"/>
      <c r="E229" s="15"/>
    </row>
    <row r="230" spans="2:5" x14ac:dyDescent="0.3">
      <c r="B230" s="25" t="s">
        <v>4</v>
      </c>
      <c r="C230" s="17">
        <v>7</v>
      </c>
      <c r="D230" s="39"/>
      <c r="E230" s="15"/>
    </row>
    <row r="231" spans="2:5" x14ac:dyDescent="0.3">
      <c r="B231" s="25" t="s">
        <v>2</v>
      </c>
      <c r="C231" s="17">
        <v>2</v>
      </c>
      <c r="D231" s="39"/>
      <c r="E231" s="15"/>
    </row>
    <row r="232" spans="2:5" x14ac:dyDescent="0.3">
      <c r="B232" s="11" t="s">
        <v>54</v>
      </c>
      <c r="C232" s="12">
        <v>113</v>
      </c>
      <c r="D232" s="44">
        <f>C233/C232</f>
        <v>0.58407079646017701</v>
      </c>
      <c r="E232" s="45">
        <f>C233/(C232-C235-C238-C239)</f>
        <v>0.72527472527472525</v>
      </c>
    </row>
    <row r="233" spans="2:5" x14ac:dyDescent="0.3">
      <c r="B233" s="24" t="s">
        <v>81</v>
      </c>
      <c r="C233" s="17">
        <v>66</v>
      </c>
      <c r="D233" s="39"/>
      <c r="E233" s="15"/>
    </row>
    <row r="234" spans="2:5" x14ac:dyDescent="0.3">
      <c r="B234" s="24" t="s">
        <v>0</v>
      </c>
      <c r="C234" s="17">
        <v>2</v>
      </c>
      <c r="D234" s="39"/>
      <c r="E234" s="15"/>
    </row>
    <row r="235" spans="2:5" x14ac:dyDescent="0.3">
      <c r="B235" s="25" t="s">
        <v>3</v>
      </c>
      <c r="C235" s="17">
        <v>1</v>
      </c>
      <c r="D235" s="39"/>
      <c r="E235" s="15"/>
    </row>
    <row r="236" spans="2:5" x14ac:dyDescent="0.3">
      <c r="B236" s="25" t="s">
        <v>1</v>
      </c>
      <c r="C236" s="17">
        <v>1</v>
      </c>
      <c r="D236" s="39"/>
      <c r="E236" s="15"/>
    </row>
    <row r="237" spans="2:5" x14ac:dyDescent="0.3">
      <c r="B237" s="24" t="s">
        <v>6</v>
      </c>
      <c r="C237" s="17">
        <v>45</v>
      </c>
      <c r="D237" s="39"/>
      <c r="E237" s="15"/>
    </row>
    <row r="238" spans="2:5" x14ac:dyDescent="0.3">
      <c r="B238" s="25" t="s">
        <v>5</v>
      </c>
      <c r="C238" s="17">
        <v>3</v>
      </c>
      <c r="D238" s="39"/>
      <c r="E238" s="15"/>
    </row>
    <row r="239" spans="2:5" x14ac:dyDescent="0.3">
      <c r="B239" s="25" t="s">
        <v>3</v>
      </c>
      <c r="C239" s="17">
        <v>18</v>
      </c>
      <c r="D239" s="39"/>
      <c r="E239" s="15"/>
    </row>
    <row r="240" spans="2:5" x14ac:dyDescent="0.3">
      <c r="B240" s="25" t="s">
        <v>4</v>
      </c>
      <c r="C240" s="17">
        <v>12</v>
      </c>
      <c r="D240" s="39"/>
      <c r="E240" s="15"/>
    </row>
    <row r="241" spans="2:5" x14ac:dyDescent="0.3">
      <c r="B241" s="25" t="s">
        <v>2</v>
      </c>
      <c r="C241" s="17">
        <v>1</v>
      </c>
      <c r="D241" s="39"/>
      <c r="E241" s="15"/>
    </row>
    <row r="242" spans="2:5" x14ac:dyDescent="0.3">
      <c r="B242" s="25" t="s">
        <v>1</v>
      </c>
      <c r="C242" s="17">
        <v>11</v>
      </c>
      <c r="D242" s="39"/>
      <c r="E242" s="15"/>
    </row>
    <row r="243" spans="2:5" x14ac:dyDescent="0.3">
      <c r="B243" s="11" t="s">
        <v>61</v>
      </c>
      <c r="C243" s="12">
        <v>238</v>
      </c>
      <c r="D243" s="44">
        <f>C244/C243</f>
        <v>0.63025210084033612</v>
      </c>
      <c r="E243" s="45">
        <f>C244/(C243-C246-C249-C250)</f>
        <v>0.86705202312138729</v>
      </c>
    </row>
    <row r="244" spans="2:5" x14ac:dyDescent="0.3">
      <c r="B244" s="24" t="s">
        <v>81</v>
      </c>
      <c r="C244" s="17">
        <v>150</v>
      </c>
      <c r="D244" s="39"/>
      <c r="E244" s="15"/>
    </row>
    <row r="245" spans="2:5" x14ac:dyDescent="0.3">
      <c r="B245" s="24" t="s">
        <v>0</v>
      </c>
      <c r="C245" s="17">
        <v>21</v>
      </c>
      <c r="D245" s="39"/>
      <c r="E245" s="15"/>
    </row>
    <row r="246" spans="2:5" x14ac:dyDescent="0.3">
      <c r="B246" s="25" t="s">
        <v>3</v>
      </c>
      <c r="C246" s="17">
        <v>17</v>
      </c>
      <c r="D246" s="39"/>
      <c r="E246" s="15"/>
    </row>
    <row r="247" spans="2:5" x14ac:dyDescent="0.3">
      <c r="B247" s="25" t="s">
        <v>1</v>
      </c>
      <c r="C247" s="17">
        <v>4</v>
      </c>
      <c r="D247" s="39"/>
      <c r="E247" s="15"/>
    </row>
    <row r="248" spans="2:5" x14ac:dyDescent="0.3">
      <c r="B248" s="24" t="s">
        <v>6</v>
      </c>
      <c r="C248" s="17">
        <v>67</v>
      </c>
      <c r="D248" s="39"/>
      <c r="E248" s="15"/>
    </row>
    <row r="249" spans="2:5" x14ac:dyDescent="0.3">
      <c r="B249" s="25" t="s">
        <v>5</v>
      </c>
      <c r="C249" s="17">
        <v>10</v>
      </c>
      <c r="D249" s="39"/>
      <c r="E249" s="15"/>
    </row>
    <row r="250" spans="2:5" x14ac:dyDescent="0.3">
      <c r="B250" s="25" t="s">
        <v>3</v>
      </c>
      <c r="C250" s="17">
        <v>38</v>
      </c>
      <c r="D250" s="39"/>
      <c r="E250" s="15"/>
    </row>
    <row r="251" spans="2:5" x14ac:dyDescent="0.3">
      <c r="B251" s="25" t="s">
        <v>4</v>
      </c>
      <c r="C251" s="17">
        <v>10</v>
      </c>
      <c r="D251" s="39"/>
      <c r="E251" s="15"/>
    </row>
    <row r="252" spans="2:5" x14ac:dyDescent="0.3">
      <c r="B252" s="25" t="s">
        <v>2</v>
      </c>
      <c r="C252" s="17">
        <v>7</v>
      </c>
      <c r="D252" s="39"/>
      <c r="E252" s="15"/>
    </row>
    <row r="253" spans="2:5" x14ac:dyDescent="0.3">
      <c r="B253" s="25" t="s">
        <v>1</v>
      </c>
      <c r="C253" s="17">
        <v>2</v>
      </c>
      <c r="D253" s="39"/>
      <c r="E253" s="15"/>
    </row>
    <row r="254" spans="2:5" x14ac:dyDescent="0.3">
      <c r="B254" s="11" t="s">
        <v>59</v>
      </c>
      <c r="C254" s="12">
        <v>105</v>
      </c>
      <c r="D254" s="44">
        <f>C255/C254</f>
        <v>0.82857142857142863</v>
      </c>
      <c r="E254" s="45">
        <f>C255/(C254-C257-C258)</f>
        <v>0.92553191489361697</v>
      </c>
    </row>
    <row r="255" spans="2:5" x14ac:dyDescent="0.3">
      <c r="B255" s="24" t="s">
        <v>81</v>
      </c>
      <c r="C255" s="17">
        <v>87</v>
      </c>
      <c r="D255" s="39"/>
      <c r="E255" s="15"/>
    </row>
    <row r="256" spans="2:5" x14ac:dyDescent="0.3">
      <c r="B256" s="24" t="s">
        <v>6</v>
      </c>
      <c r="C256" s="17">
        <v>18</v>
      </c>
      <c r="D256" s="39"/>
      <c r="E256" s="15"/>
    </row>
    <row r="257" spans="2:5" x14ac:dyDescent="0.3">
      <c r="B257" s="25" t="s">
        <v>5</v>
      </c>
      <c r="C257" s="17">
        <v>1</v>
      </c>
      <c r="D257" s="39"/>
      <c r="E257" s="15"/>
    </row>
    <row r="258" spans="2:5" x14ac:dyDescent="0.3">
      <c r="B258" s="25" t="s">
        <v>3</v>
      </c>
      <c r="C258" s="17">
        <v>10</v>
      </c>
      <c r="D258" s="39"/>
      <c r="E258" s="15"/>
    </row>
    <row r="259" spans="2:5" x14ac:dyDescent="0.3">
      <c r="B259" s="25" t="s">
        <v>4</v>
      </c>
      <c r="C259" s="17">
        <v>7</v>
      </c>
      <c r="D259" s="39"/>
      <c r="E259" s="15"/>
    </row>
    <row r="260" spans="2:5" x14ac:dyDescent="0.3">
      <c r="B260" s="11" t="s">
        <v>62</v>
      </c>
      <c r="C260" s="12">
        <v>202</v>
      </c>
      <c r="D260" s="44">
        <f>C261/C260</f>
        <v>0.64851485148514854</v>
      </c>
      <c r="E260" s="45">
        <f>C261/(C260-C263-C267-C268)</f>
        <v>0.7751479289940828</v>
      </c>
    </row>
    <row r="261" spans="2:5" x14ac:dyDescent="0.3">
      <c r="B261" s="24" t="s">
        <v>81</v>
      </c>
      <c r="C261" s="17">
        <v>131</v>
      </c>
      <c r="D261" s="39"/>
      <c r="E261" s="15"/>
    </row>
    <row r="262" spans="2:5" x14ac:dyDescent="0.3">
      <c r="B262" s="24" t="s">
        <v>0</v>
      </c>
      <c r="C262" s="17">
        <v>10</v>
      </c>
      <c r="D262" s="39"/>
      <c r="E262" s="15"/>
    </row>
    <row r="263" spans="2:5" x14ac:dyDescent="0.3">
      <c r="B263" s="25" t="s">
        <v>5</v>
      </c>
      <c r="C263" s="17">
        <v>1</v>
      </c>
      <c r="D263" s="39"/>
      <c r="E263" s="15"/>
    </row>
    <row r="264" spans="2:5" x14ac:dyDescent="0.3">
      <c r="B264" s="25" t="s">
        <v>2</v>
      </c>
      <c r="C264" s="17">
        <v>1</v>
      </c>
      <c r="D264" s="39"/>
      <c r="E264" s="15"/>
    </row>
    <row r="265" spans="2:5" x14ac:dyDescent="0.3">
      <c r="B265" s="25" t="s">
        <v>1</v>
      </c>
      <c r="C265" s="17">
        <v>8</v>
      </c>
      <c r="D265" s="39"/>
      <c r="E265" s="15"/>
    </row>
    <row r="266" spans="2:5" x14ac:dyDescent="0.3">
      <c r="B266" s="24" t="s">
        <v>6</v>
      </c>
      <c r="C266" s="17">
        <v>61</v>
      </c>
      <c r="D266" s="39"/>
      <c r="E266" s="15"/>
    </row>
    <row r="267" spans="2:5" x14ac:dyDescent="0.3">
      <c r="B267" s="25" t="s">
        <v>5</v>
      </c>
      <c r="C267" s="17">
        <v>3</v>
      </c>
      <c r="D267" s="39"/>
      <c r="E267" s="15"/>
    </row>
    <row r="268" spans="2:5" x14ac:dyDescent="0.3">
      <c r="B268" s="25" t="s">
        <v>3</v>
      </c>
      <c r="C268" s="17">
        <v>29</v>
      </c>
      <c r="D268" s="39"/>
      <c r="E268" s="15"/>
    </row>
    <row r="269" spans="2:5" x14ac:dyDescent="0.3">
      <c r="B269" s="25" t="s">
        <v>4</v>
      </c>
      <c r="C269" s="17">
        <v>21</v>
      </c>
      <c r="D269" s="39"/>
      <c r="E269" s="15"/>
    </row>
    <row r="270" spans="2:5" x14ac:dyDescent="0.3">
      <c r="B270" s="25" t="s">
        <v>2</v>
      </c>
      <c r="C270" s="17">
        <v>2</v>
      </c>
      <c r="D270" s="39"/>
      <c r="E270" s="15"/>
    </row>
    <row r="271" spans="2:5" x14ac:dyDescent="0.3">
      <c r="B271" s="25" t="s">
        <v>1</v>
      </c>
      <c r="C271" s="17">
        <v>6</v>
      </c>
      <c r="D271" s="39"/>
      <c r="E271" s="15"/>
    </row>
    <row r="272" spans="2:5" x14ac:dyDescent="0.3">
      <c r="B272" s="11" t="s">
        <v>67</v>
      </c>
      <c r="C272" s="12">
        <v>124</v>
      </c>
      <c r="D272" s="44">
        <f>C273/C272</f>
        <v>0.66129032258064513</v>
      </c>
      <c r="E272" s="45">
        <f>C273/(C272-C275-C278-C277)</f>
        <v>0.85416666666666663</v>
      </c>
    </row>
    <row r="273" spans="2:5" x14ac:dyDescent="0.3">
      <c r="B273" s="24" t="s">
        <v>81</v>
      </c>
      <c r="C273" s="17">
        <v>82</v>
      </c>
      <c r="D273" s="39"/>
      <c r="E273" s="15"/>
    </row>
    <row r="274" spans="2:5" x14ac:dyDescent="0.3">
      <c r="B274" s="24" t="s">
        <v>0</v>
      </c>
      <c r="C274" s="17">
        <v>2</v>
      </c>
      <c r="D274" s="39"/>
      <c r="E274" s="15"/>
    </row>
    <row r="275" spans="2:5" x14ac:dyDescent="0.3">
      <c r="B275" s="25" t="s">
        <v>3</v>
      </c>
      <c r="C275" s="17">
        <v>2</v>
      </c>
      <c r="D275" s="39"/>
      <c r="E275" s="15"/>
    </row>
    <row r="276" spans="2:5" x14ac:dyDescent="0.3">
      <c r="B276" s="24" t="s">
        <v>6</v>
      </c>
      <c r="C276" s="17">
        <v>40</v>
      </c>
      <c r="D276" s="39"/>
      <c r="E276" s="15"/>
    </row>
    <row r="277" spans="2:5" x14ac:dyDescent="0.3">
      <c r="B277" s="25" t="s">
        <v>5</v>
      </c>
      <c r="C277" s="17">
        <v>4</v>
      </c>
      <c r="D277" s="39"/>
      <c r="E277" s="15"/>
    </row>
    <row r="278" spans="2:5" x14ac:dyDescent="0.3">
      <c r="B278" s="25" t="s">
        <v>3</v>
      </c>
      <c r="C278" s="17">
        <v>22</v>
      </c>
      <c r="D278" s="39"/>
      <c r="E278" s="15"/>
    </row>
    <row r="279" spans="2:5" x14ac:dyDescent="0.3">
      <c r="B279" s="25" t="s">
        <v>4</v>
      </c>
      <c r="C279" s="17">
        <v>6</v>
      </c>
      <c r="D279" s="39"/>
      <c r="E279" s="15"/>
    </row>
    <row r="280" spans="2:5" x14ac:dyDescent="0.3">
      <c r="B280" s="25" t="s">
        <v>2</v>
      </c>
      <c r="C280" s="17">
        <v>1</v>
      </c>
      <c r="D280" s="39"/>
      <c r="E280" s="15"/>
    </row>
    <row r="281" spans="2:5" x14ac:dyDescent="0.3">
      <c r="B281" s="25" t="s">
        <v>1</v>
      </c>
      <c r="C281" s="17">
        <v>7</v>
      </c>
      <c r="D281" s="39"/>
      <c r="E281" s="15"/>
    </row>
    <row r="282" spans="2:5" x14ac:dyDescent="0.3">
      <c r="B282" s="11" t="s">
        <v>65</v>
      </c>
      <c r="C282" s="12">
        <v>300</v>
      </c>
      <c r="D282" s="44">
        <f>C283/C282</f>
        <v>0.67666666666666664</v>
      </c>
      <c r="E282" s="45">
        <f>C283/(C282-C285-C288-C289)</f>
        <v>0.82520325203252032</v>
      </c>
    </row>
    <row r="283" spans="2:5" x14ac:dyDescent="0.3">
      <c r="B283" s="24" t="s">
        <v>81</v>
      </c>
      <c r="C283" s="17">
        <v>203</v>
      </c>
      <c r="D283" s="39"/>
      <c r="E283" s="15"/>
    </row>
    <row r="284" spans="2:5" x14ac:dyDescent="0.3">
      <c r="B284" s="24" t="s">
        <v>0</v>
      </c>
      <c r="C284" s="17">
        <v>10</v>
      </c>
      <c r="D284" s="39"/>
      <c r="E284" s="15"/>
    </row>
    <row r="285" spans="2:5" x14ac:dyDescent="0.3">
      <c r="B285" s="25" t="s">
        <v>3</v>
      </c>
      <c r="C285" s="17">
        <v>5</v>
      </c>
      <c r="D285" s="39"/>
      <c r="E285" s="15"/>
    </row>
    <row r="286" spans="2:5" x14ac:dyDescent="0.3">
      <c r="B286" s="25" t="s">
        <v>1</v>
      </c>
      <c r="C286" s="17">
        <v>5</v>
      </c>
      <c r="D286" s="39"/>
      <c r="E286" s="15"/>
    </row>
    <row r="287" spans="2:5" x14ac:dyDescent="0.3">
      <c r="B287" s="24" t="s">
        <v>6</v>
      </c>
      <c r="C287" s="17">
        <v>87</v>
      </c>
      <c r="D287" s="39"/>
      <c r="E287" s="15"/>
    </row>
    <row r="288" spans="2:5" x14ac:dyDescent="0.3">
      <c r="B288" s="25" t="s">
        <v>5</v>
      </c>
      <c r="C288" s="17">
        <v>9</v>
      </c>
      <c r="D288" s="39"/>
      <c r="E288" s="15"/>
    </row>
    <row r="289" spans="2:5" x14ac:dyDescent="0.3">
      <c r="B289" s="25" t="s">
        <v>3</v>
      </c>
      <c r="C289" s="17">
        <v>40</v>
      </c>
      <c r="D289" s="39"/>
      <c r="E289" s="15"/>
    </row>
    <row r="290" spans="2:5" x14ac:dyDescent="0.3">
      <c r="B290" s="25" t="s">
        <v>4</v>
      </c>
      <c r="C290" s="17">
        <v>25</v>
      </c>
      <c r="D290" s="39"/>
      <c r="E290" s="15"/>
    </row>
    <row r="291" spans="2:5" x14ac:dyDescent="0.3">
      <c r="B291" s="25" t="s">
        <v>2</v>
      </c>
      <c r="C291" s="17">
        <v>11</v>
      </c>
      <c r="D291" s="39"/>
      <c r="E291" s="15"/>
    </row>
    <row r="292" spans="2:5" x14ac:dyDescent="0.3">
      <c r="B292" s="25" t="s">
        <v>1</v>
      </c>
      <c r="C292" s="17">
        <v>2</v>
      </c>
      <c r="D292" s="39"/>
      <c r="E292" s="15"/>
    </row>
    <row r="293" spans="2:5" x14ac:dyDescent="0.3">
      <c r="B293" s="11" t="s">
        <v>66</v>
      </c>
      <c r="C293" s="12">
        <v>79</v>
      </c>
      <c r="D293" s="44">
        <f>C294/C293</f>
        <v>0.44303797468354428</v>
      </c>
      <c r="E293" s="45">
        <f>C294/(C293-C296-C297)</f>
        <v>0.4861111111111111</v>
      </c>
    </row>
    <row r="294" spans="2:5" x14ac:dyDescent="0.3">
      <c r="B294" s="24" t="s">
        <v>81</v>
      </c>
      <c r="C294" s="17">
        <v>35</v>
      </c>
      <c r="D294" s="39"/>
      <c r="E294" s="15"/>
    </row>
    <row r="295" spans="2:5" x14ac:dyDescent="0.3">
      <c r="B295" s="24" t="s">
        <v>6</v>
      </c>
      <c r="C295" s="17">
        <v>44</v>
      </c>
      <c r="D295" s="39"/>
      <c r="E295" s="15"/>
    </row>
    <row r="296" spans="2:5" x14ac:dyDescent="0.3">
      <c r="B296" s="25" t="s">
        <v>5</v>
      </c>
      <c r="C296" s="17">
        <v>3</v>
      </c>
      <c r="D296" s="39"/>
      <c r="E296" s="15"/>
    </row>
    <row r="297" spans="2:5" x14ac:dyDescent="0.3">
      <c r="B297" s="25" t="s">
        <v>3</v>
      </c>
      <c r="C297" s="17">
        <v>4</v>
      </c>
      <c r="D297" s="39"/>
      <c r="E297" s="15"/>
    </row>
    <row r="298" spans="2:5" x14ac:dyDescent="0.3">
      <c r="B298" s="25" t="s">
        <v>4</v>
      </c>
      <c r="C298" s="17">
        <v>28</v>
      </c>
      <c r="D298" s="39"/>
      <c r="E298" s="15"/>
    </row>
    <row r="299" spans="2:5" x14ac:dyDescent="0.3">
      <c r="B299" s="25" t="s">
        <v>2</v>
      </c>
      <c r="C299" s="17">
        <v>4</v>
      </c>
      <c r="D299" s="39"/>
      <c r="E299" s="15"/>
    </row>
    <row r="300" spans="2:5" x14ac:dyDescent="0.3">
      <c r="B300" s="25" t="s">
        <v>1</v>
      </c>
      <c r="C300" s="17">
        <v>5</v>
      </c>
      <c r="D300" s="39"/>
      <c r="E300" s="15"/>
    </row>
    <row r="301" spans="2:5" x14ac:dyDescent="0.3">
      <c r="B301" s="11" t="s">
        <v>70</v>
      </c>
      <c r="C301" s="12">
        <v>31</v>
      </c>
      <c r="D301" s="44">
        <f>C302/C301</f>
        <v>0.4838709677419355</v>
      </c>
      <c r="E301" s="45">
        <f>C302/(C301-C304)</f>
        <v>0.65217391304347827</v>
      </c>
    </row>
    <row r="302" spans="2:5" x14ac:dyDescent="0.3">
      <c r="B302" s="24" t="s">
        <v>81</v>
      </c>
      <c r="C302" s="17">
        <v>15</v>
      </c>
      <c r="D302" s="39"/>
      <c r="E302" s="15"/>
    </row>
    <row r="303" spans="2:5" x14ac:dyDescent="0.3">
      <c r="B303" s="24" t="s">
        <v>6</v>
      </c>
      <c r="C303" s="17">
        <v>16</v>
      </c>
      <c r="D303" s="39"/>
      <c r="E303" s="15"/>
    </row>
    <row r="304" spans="2:5" x14ac:dyDescent="0.3">
      <c r="B304" s="25" t="s">
        <v>3</v>
      </c>
      <c r="C304" s="17">
        <v>8</v>
      </c>
      <c r="D304" s="39"/>
      <c r="E304" s="15"/>
    </row>
    <row r="305" spans="2:5" x14ac:dyDescent="0.3">
      <c r="B305" s="25" t="s">
        <v>4</v>
      </c>
      <c r="C305" s="17">
        <v>7</v>
      </c>
      <c r="D305" s="39"/>
      <c r="E305" s="15"/>
    </row>
    <row r="306" spans="2:5" x14ac:dyDescent="0.3">
      <c r="B306" s="25" t="s">
        <v>1</v>
      </c>
      <c r="C306" s="17">
        <v>1</v>
      </c>
      <c r="D306" s="39"/>
      <c r="E306" s="15"/>
    </row>
    <row r="307" spans="2:5" x14ac:dyDescent="0.3">
      <c r="B307" s="11" t="s">
        <v>58</v>
      </c>
      <c r="C307" s="12">
        <v>1273</v>
      </c>
      <c r="D307" s="44">
        <f>C308/C307</f>
        <v>0.74783974862529456</v>
      </c>
      <c r="E307" s="45">
        <f>C308/(C307-C310-C311-C316-C317)</f>
        <v>0.82638888888888884</v>
      </c>
    </row>
    <row r="308" spans="2:5" x14ac:dyDescent="0.3">
      <c r="B308" s="24" t="s">
        <v>81</v>
      </c>
      <c r="C308" s="17">
        <v>952</v>
      </c>
      <c r="D308" s="39"/>
      <c r="E308" s="15"/>
    </row>
    <row r="309" spans="2:5" x14ac:dyDescent="0.3">
      <c r="B309" s="24" t="s">
        <v>0</v>
      </c>
      <c r="C309" s="17">
        <v>22</v>
      </c>
      <c r="D309" s="39"/>
      <c r="E309" s="15"/>
    </row>
    <row r="310" spans="2:5" x14ac:dyDescent="0.3">
      <c r="B310" s="25" t="s">
        <v>5</v>
      </c>
      <c r="C310" s="17">
        <v>1</v>
      </c>
      <c r="D310" s="39"/>
      <c r="E310" s="15"/>
    </row>
    <row r="311" spans="2:5" x14ac:dyDescent="0.3">
      <c r="B311" s="25" t="s">
        <v>3</v>
      </c>
      <c r="C311" s="17">
        <v>4</v>
      </c>
      <c r="D311" s="39"/>
      <c r="E311" s="15"/>
    </row>
    <row r="312" spans="2:5" x14ac:dyDescent="0.3">
      <c r="B312" s="25" t="s">
        <v>4</v>
      </c>
      <c r="C312" s="17">
        <v>1</v>
      </c>
      <c r="D312" s="39"/>
      <c r="E312" s="15"/>
    </row>
    <row r="313" spans="2:5" x14ac:dyDescent="0.3">
      <c r="B313" s="25" t="s">
        <v>2</v>
      </c>
      <c r="C313" s="17">
        <v>6</v>
      </c>
      <c r="D313" s="39"/>
      <c r="E313" s="15"/>
    </row>
    <row r="314" spans="2:5" x14ac:dyDescent="0.3">
      <c r="B314" s="25" t="s">
        <v>1</v>
      </c>
      <c r="C314" s="17">
        <v>10</v>
      </c>
      <c r="D314" s="39"/>
      <c r="E314" s="15"/>
    </row>
    <row r="315" spans="2:5" x14ac:dyDescent="0.3">
      <c r="B315" s="24" t="s">
        <v>6</v>
      </c>
      <c r="C315" s="17">
        <v>299</v>
      </c>
      <c r="D315" s="39"/>
      <c r="E315" s="15"/>
    </row>
    <row r="316" spans="2:5" x14ac:dyDescent="0.3">
      <c r="B316" s="25" t="s">
        <v>5</v>
      </c>
      <c r="C316" s="17">
        <v>19</v>
      </c>
      <c r="D316" s="39"/>
      <c r="E316" s="15"/>
    </row>
    <row r="317" spans="2:5" x14ac:dyDescent="0.3">
      <c r="B317" s="25" t="s">
        <v>3</v>
      </c>
      <c r="C317" s="17">
        <v>97</v>
      </c>
      <c r="D317" s="39"/>
      <c r="E317" s="15"/>
    </row>
    <row r="318" spans="2:5" x14ac:dyDescent="0.3">
      <c r="B318" s="25" t="s">
        <v>4</v>
      </c>
      <c r="C318" s="17">
        <v>148</v>
      </c>
      <c r="D318" s="39"/>
      <c r="E318" s="15"/>
    </row>
    <row r="319" spans="2:5" x14ac:dyDescent="0.3">
      <c r="B319" s="25" t="s">
        <v>2</v>
      </c>
      <c r="C319" s="17">
        <v>19</v>
      </c>
      <c r="D319" s="39"/>
      <c r="E319" s="15"/>
    </row>
    <row r="320" spans="2:5" x14ac:dyDescent="0.3">
      <c r="B320" s="25" t="s">
        <v>1</v>
      </c>
      <c r="C320" s="17">
        <v>16</v>
      </c>
      <c r="D320" s="39"/>
      <c r="E320" s="15"/>
    </row>
    <row r="321" spans="2:5" x14ac:dyDescent="0.3">
      <c r="B321" s="11" t="s">
        <v>37</v>
      </c>
      <c r="C321" s="12">
        <v>164</v>
      </c>
      <c r="D321" s="44">
        <f>C322/C321</f>
        <v>0.53658536585365857</v>
      </c>
      <c r="E321" s="45">
        <f>C322/(C321-C324)</f>
        <v>0.57516339869281041</v>
      </c>
    </row>
    <row r="322" spans="2:5" x14ac:dyDescent="0.3">
      <c r="B322" s="24" t="s">
        <v>81</v>
      </c>
      <c r="C322" s="17">
        <v>88</v>
      </c>
      <c r="D322" s="39"/>
      <c r="E322" s="15"/>
    </row>
    <row r="323" spans="2:5" x14ac:dyDescent="0.3">
      <c r="B323" s="24" t="s">
        <v>6</v>
      </c>
      <c r="C323" s="17">
        <v>76</v>
      </c>
      <c r="D323" s="39"/>
      <c r="E323" s="15"/>
    </row>
    <row r="324" spans="2:5" x14ac:dyDescent="0.3">
      <c r="B324" s="25" t="s">
        <v>3</v>
      </c>
      <c r="C324" s="17">
        <v>11</v>
      </c>
      <c r="D324" s="39"/>
      <c r="E324" s="15"/>
    </row>
    <row r="325" spans="2:5" x14ac:dyDescent="0.3">
      <c r="B325" s="25" t="s">
        <v>4</v>
      </c>
      <c r="C325" s="17">
        <v>19</v>
      </c>
      <c r="D325" s="39"/>
      <c r="E325" s="15"/>
    </row>
    <row r="326" spans="2:5" x14ac:dyDescent="0.3">
      <c r="B326" s="25" t="s">
        <v>2</v>
      </c>
      <c r="C326" s="17">
        <v>46</v>
      </c>
      <c r="D326" s="39"/>
      <c r="E326" s="15"/>
    </row>
    <row r="327" spans="2:5" x14ac:dyDescent="0.3">
      <c r="B327" s="11" t="s">
        <v>72</v>
      </c>
      <c r="C327" s="12">
        <v>228</v>
      </c>
      <c r="D327" s="44">
        <f>C328/C327</f>
        <v>0.72807017543859653</v>
      </c>
      <c r="E327" s="45">
        <f>C328/(C327-C330-C331)</f>
        <v>0.83417085427135673</v>
      </c>
    </row>
    <row r="328" spans="2:5" x14ac:dyDescent="0.3">
      <c r="B328" s="24" t="s">
        <v>81</v>
      </c>
      <c r="C328" s="17">
        <v>166</v>
      </c>
      <c r="D328" s="39"/>
      <c r="E328" s="15"/>
    </row>
    <row r="329" spans="2:5" x14ac:dyDescent="0.3">
      <c r="B329" s="24" t="s">
        <v>6</v>
      </c>
      <c r="C329" s="17">
        <v>62</v>
      </c>
      <c r="D329" s="39"/>
      <c r="E329" s="15"/>
    </row>
    <row r="330" spans="2:5" x14ac:dyDescent="0.3">
      <c r="B330" s="25" t="s">
        <v>5</v>
      </c>
      <c r="C330" s="17">
        <v>9</v>
      </c>
      <c r="D330" s="39"/>
      <c r="E330" s="15"/>
    </row>
    <row r="331" spans="2:5" x14ac:dyDescent="0.3">
      <c r="B331" s="25" t="s">
        <v>3</v>
      </c>
      <c r="C331" s="17">
        <v>20</v>
      </c>
      <c r="D331" s="39"/>
      <c r="E331" s="15"/>
    </row>
    <row r="332" spans="2:5" x14ac:dyDescent="0.3">
      <c r="B332" s="25" t="s">
        <v>4</v>
      </c>
      <c r="C332" s="17">
        <v>20</v>
      </c>
      <c r="D332" s="39"/>
      <c r="E332" s="15"/>
    </row>
    <row r="333" spans="2:5" x14ac:dyDescent="0.3">
      <c r="B333" s="25" t="s">
        <v>2</v>
      </c>
      <c r="C333" s="17">
        <v>9</v>
      </c>
      <c r="D333" s="39"/>
      <c r="E333" s="15"/>
    </row>
    <row r="334" spans="2:5" x14ac:dyDescent="0.3">
      <c r="B334" s="25" t="s">
        <v>1</v>
      </c>
      <c r="C334" s="17">
        <v>4</v>
      </c>
      <c r="D334" s="39"/>
      <c r="E334" s="15"/>
    </row>
    <row r="335" spans="2:5" x14ac:dyDescent="0.3">
      <c r="B335" s="11" t="s">
        <v>75</v>
      </c>
      <c r="C335" s="12">
        <v>61</v>
      </c>
      <c r="D335" s="44">
        <f>C336/C335</f>
        <v>0.67213114754098358</v>
      </c>
      <c r="E335" s="45">
        <f>C336/(C335-C338)</f>
        <v>0.77358490566037741</v>
      </c>
    </row>
    <row r="336" spans="2:5" x14ac:dyDescent="0.3">
      <c r="B336" s="24" t="s">
        <v>81</v>
      </c>
      <c r="C336" s="17">
        <v>41</v>
      </c>
      <c r="D336" s="39"/>
      <c r="E336" s="15"/>
    </row>
    <row r="337" spans="2:5" x14ac:dyDescent="0.3">
      <c r="B337" s="24" t="s">
        <v>6</v>
      </c>
      <c r="C337" s="17">
        <v>20</v>
      </c>
      <c r="D337" s="39"/>
      <c r="E337" s="15"/>
    </row>
    <row r="338" spans="2:5" x14ac:dyDescent="0.3">
      <c r="B338" s="25" t="s">
        <v>3</v>
      </c>
      <c r="C338" s="17">
        <v>8</v>
      </c>
      <c r="D338" s="39"/>
      <c r="E338" s="15"/>
    </row>
    <row r="339" spans="2:5" x14ac:dyDescent="0.3">
      <c r="B339" s="25" t="s">
        <v>4</v>
      </c>
      <c r="C339" s="17">
        <v>1</v>
      </c>
      <c r="D339" s="39"/>
      <c r="E339" s="15"/>
    </row>
    <row r="340" spans="2:5" x14ac:dyDescent="0.3">
      <c r="B340" s="25" t="s">
        <v>2</v>
      </c>
      <c r="C340" s="17">
        <v>7</v>
      </c>
      <c r="D340" s="39"/>
      <c r="E340" s="15"/>
    </row>
    <row r="341" spans="2:5" x14ac:dyDescent="0.3">
      <c r="B341" s="25" t="s">
        <v>1</v>
      </c>
      <c r="C341" s="17">
        <v>4</v>
      </c>
      <c r="D341" s="39"/>
      <c r="E341" s="15"/>
    </row>
    <row r="342" spans="2:5" x14ac:dyDescent="0.3">
      <c r="B342" s="11" t="s">
        <v>78</v>
      </c>
      <c r="C342" s="12">
        <v>90</v>
      </c>
      <c r="D342" s="44">
        <f>C343/C342</f>
        <v>0.81111111111111112</v>
      </c>
      <c r="E342" s="45">
        <f>C343/(C342-C345-C346)</f>
        <v>0.91249999999999998</v>
      </c>
    </row>
    <row r="343" spans="2:5" x14ac:dyDescent="0.3">
      <c r="B343" s="24" t="s">
        <v>81</v>
      </c>
      <c r="C343" s="17">
        <v>73</v>
      </c>
      <c r="D343" s="39"/>
      <c r="E343" s="15"/>
    </row>
    <row r="344" spans="2:5" x14ac:dyDescent="0.3">
      <c r="B344" s="24" t="s">
        <v>6</v>
      </c>
      <c r="C344" s="17">
        <v>17</v>
      </c>
      <c r="D344" s="39"/>
      <c r="E344" s="15"/>
    </row>
    <row r="345" spans="2:5" x14ac:dyDescent="0.3">
      <c r="B345" s="25" t="s">
        <v>5</v>
      </c>
      <c r="C345" s="17">
        <v>1</v>
      </c>
      <c r="D345" s="39"/>
      <c r="E345" s="15"/>
    </row>
    <row r="346" spans="2:5" x14ac:dyDescent="0.3">
      <c r="B346" s="25" t="s">
        <v>3</v>
      </c>
      <c r="C346" s="17">
        <v>9</v>
      </c>
      <c r="D346" s="39"/>
      <c r="E346" s="15"/>
    </row>
    <row r="347" spans="2:5" x14ac:dyDescent="0.3">
      <c r="B347" s="25" t="s">
        <v>4</v>
      </c>
      <c r="C347" s="17">
        <v>5</v>
      </c>
      <c r="D347" s="39"/>
      <c r="E347" s="15"/>
    </row>
    <row r="348" spans="2:5" ht="15" thickBot="1" x14ac:dyDescent="0.35">
      <c r="B348" s="25" t="s">
        <v>1</v>
      </c>
      <c r="C348" s="17">
        <v>2</v>
      </c>
      <c r="D348" s="39"/>
      <c r="E348" s="15"/>
    </row>
    <row r="349" spans="2:5" ht="15" thickBot="1" x14ac:dyDescent="0.35">
      <c r="B349" s="8" t="s">
        <v>33</v>
      </c>
      <c r="C349" s="9">
        <v>1424</v>
      </c>
      <c r="D349" s="42">
        <f>(C351+C358+C371+C381+C392+C402+C413+C422+C433+C446)/C349</f>
        <v>0.6235955056179775</v>
      </c>
      <c r="E349" s="43">
        <f>(C351+C358+C371+C381+C392+C402+C413+C422+C433+C446)/(C349-C353-C360-C361-C365-C366-C373-C376-C377-C383-C387-C388-C394-C398-C404-C405-C409-C415-C418-C424-C425-C429-C435-C436-C440-C441-C448-C452)</f>
        <v>0.6867749419953596</v>
      </c>
    </row>
    <row r="350" spans="2:5" x14ac:dyDescent="0.3">
      <c r="B350" s="11" t="s">
        <v>40</v>
      </c>
      <c r="C350" s="12">
        <v>31</v>
      </c>
      <c r="D350" s="44">
        <f>C351/C350</f>
        <v>0.90322580645161288</v>
      </c>
      <c r="E350" s="45">
        <f>C351/(C350-C353)</f>
        <v>0.93333333333333335</v>
      </c>
    </row>
    <row r="351" spans="2:5" x14ac:dyDescent="0.3">
      <c r="B351" s="24" t="s">
        <v>81</v>
      </c>
      <c r="C351" s="17">
        <v>28</v>
      </c>
      <c r="D351" s="39"/>
      <c r="E351" s="15"/>
    </row>
    <row r="352" spans="2:5" x14ac:dyDescent="0.3">
      <c r="B352" s="24" t="s">
        <v>0</v>
      </c>
      <c r="C352" s="17">
        <v>2</v>
      </c>
      <c r="D352" s="39"/>
      <c r="E352" s="15"/>
    </row>
    <row r="353" spans="2:5" x14ac:dyDescent="0.3">
      <c r="B353" s="25" t="s">
        <v>3</v>
      </c>
      <c r="C353" s="17">
        <v>1</v>
      </c>
      <c r="D353" s="39"/>
      <c r="E353" s="15"/>
    </row>
    <row r="354" spans="2:5" x14ac:dyDescent="0.3">
      <c r="B354" s="25" t="s">
        <v>4</v>
      </c>
      <c r="C354" s="17">
        <v>1</v>
      </c>
      <c r="D354" s="39"/>
      <c r="E354" s="15"/>
    </row>
    <row r="355" spans="2:5" x14ac:dyDescent="0.3">
      <c r="B355" s="24" t="s">
        <v>6</v>
      </c>
      <c r="C355" s="17">
        <v>1</v>
      </c>
      <c r="D355" s="39"/>
      <c r="E355" s="15"/>
    </row>
    <row r="356" spans="2:5" x14ac:dyDescent="0.3">
      <c r="B356" s="25" t="s">
        <v>4</v>
      </c>
      <c r="C356" s="17">
        <v>1</v>
      </c>
      <c r="D356" s="39"/>
      <c r="E356" s="15"/>
    </row>
    <row r="357" spans="2:5" x14ac:dyDescent="0.3">
      <c r="B357" s="11" t="s">
        <v>42</v>
      </c>
      <c r="C357" s="12">
        <v>501</v>
      </c>
      <c r="D357" s="44">
        <f>C358/C357</f>
        <v>0.78842315369261473</v>
      </c>
      <c r="E357" s="45">
        <f>C358/(C357-C360-C361-C365-C366)</f>
        <v>0.83509513742071884</v>
      </c>
    </row>
    <row r="358" spans="2:5" x14ac:dyDescent="0.3">
      <c r="B358" s="24" t="s">
        <v>81</v>
      </c>
      <c r="C358" s="17">
        <v>395</v>
      </c>
      <c r="D358" s="39"/>
      <c r="E358" s="15"/>
    </row>
    <row r="359" spans="2:5" x14ac:dyDescent="0.3">
      <c r="B359" s="24" t="s">
        <v>0</v>
      </c>
      <c r="C359" s="17">
        <v>13</v>
      </c>
      <c r="D359" s="39"/>
      <c r="E359" s="15"/>
    </row>
    <row r="360" spans="2:5" x14ac:dyDescent="0.3">
      <c r="B360" s="25" t="s">
        <v>5</v>
      </c>
      <c r="C360" s="17">
        <v>3</v>
      </c>
      <c r="D360" s="39"/>
      <c r="E360" s="15"/>
    </row>
    <row r="361" spans="2:5" x14ac:dyDescent="0.3">
      <c r="B361" s="25" t="s">
        <v>3</v>
      </c>
      <c r="C361" s="17">
        <v>1</v>
      </c>
      <c r="D361" s="39"/>
      <c r="E361" s="15"/>
    </row>
    <row r="362" spans="2:5" x14ac:dyDescent="0.3">
      <c r="B362" s="25" t="s">
        <v>4</v>
      </c>
      <c r="C362" s="17">
        <v>3</v>
      </c>
      <c r="D362" s="39"/>
      <c r="E362" s="15"/>
    </row>
    <row r="363" spans="2:5" x14ac:dyDescent="0.3">
      <c r="B363" s="25" t="s">
        <v>2</v>
      </c>
      <c r="C363" s="17">
        <v>6</v>
      </c>
      <c r="D363" s="39"/>
      <c r="E363" s="15"/>
    </row>
    <row r="364" spans="2:5" x14ac:dyDescent="0.3">
      <c r="B364" s="24" t="s">
        <v>6</v>
      </c>
      <c r="C364" s="17">
        <v>93</v>
      </c>
      <c r="D364" s="39"/>
      <c r="E364" s="15"/>
    </row>
    <row r="365" spans="2:5" x14ac:dyDescent="0.3">
      <c r="B365" s="25" t="s">
        <v>5</v>
      </c>
      <c r="C365" s="17">
        <v>16</v>
      </c>
      <c r="D365" s="39"/>
      <c r="E365" s="15"/>
    </row>
    <row r="366" spans="2:5" x14ac:dyDescent="0.3">
      <c r="B366" s="25" t="s">
        <v>3</v>
      </c>
      <c r="C366" s="17">
        <v>8</v>
      </c>
      <c r="D366" s="39"/>
      <c r="E366" s="15"/>
    </row>
    <row r="367" spans="2:5" x14ac:dyDescent="0.3">
      <c r="B367" s="25" t="s">
        <v>4</v>
      </c>
      <c r="C367" s="17">
        <v>47</v>
      </c>
      <c r="D367" s="39"/>
      <c r="E367" s="15"/>
    </row>
    <row r="368" spans="2:5" x14ac:dyDescent="0.3">
      <c r="B368" s="25" t="s">
        <v>2</v>
      </c>
      <c r="C368" s="17">
        <v>20</v>
      </c>
      <c r="D368" s="39"/>
      <c r="E368" s="15"/>
    </row>
    <row r="369" spans="2:5" x14ac:dyDescent="0.3">
      <c r="B369" s="25" t="s">
        <v>1</v>
      </c>
      <c r="C369" s="17">
        <v>2</v>
      </c>
      <c r="D369" s="39"/>
      <c r="E369" s="15"/>
    </row>
    <row r="370" spans="2:5" x14ac:dyDescent="0.3">
      <c r="B370" s="11" t="s">
        <v>41</v>
      </c>
      <c r="C370" s="12">
        <v>52</v>
      </c>
      <c r="D370" s="44">
        <f>C371/C370</f>
        <v>0.76923076923076927</v>
      </c>
      <c r="E370" s="45">
        <f>C371/(C370-C373-C376-C377)</f>
        <v>0.88888888888888884</v>
      </c>
    </row>
    <row r="371" spans="2:5" x14ac:dyDescent="0.3">
      <c r="B371" s="24" t="s">
        <v>81</v>
      </c>
      <c r="C371" s="17">
        <v>40</v>
      </c>
      <c r="D371" s="39"/>
      <c r="E371" s="15"/>
    </row>
    <row r="372" spans="2:5" x14ac:dyDescent="0.3">
      <c r="B372" s="24" t="s">
        <v>0</v>
      </c>
      <c r="C372" s="17">
        <v>3</v>
      </c>
      <c r="D372" s="39"/>
      <c r="E372" s="15"/>
    </row>
    <row r="373" spans="2:5" x14ac:dyDescent="0.3">
      <c r="B373" s="25" t="s">
        <v>5</v>
      </c>
      <c r="C373" s="17">
        <v>1</v>
      </c>
      <c r="D373" s="39"/>
      <c r="E373" s="15"/>
    </row>
    <row r="374" spans="2:5" x14ac:dyDescent="0.3">
      <c r="B374" s="25" t="s">
        <v>2</v>
      </c>
      <c r="C374" s="17">
        <v>2</v>
      </c>
      <c r="D374" s="39"/>
      <c r="E374" s="15"/>
    </row>
    <row r="375" spans="2:5" x14ac:dyDescent="0.3">
      <c r="B375" s="24" t="s">
        <v>6</v>
      </c>
      <c r="C375" s="17">
        <v>9</v>
      </c>
      <c r="D375" s="39"/>
      <c r="E375" s="15"/>
    </row>
    <row r="376" spans="2:5" x14ac:dyDescent="0.3">
      <c r="B376" s="25" t="s">
        <v>5</v>
      </c>
      <c r="C376" s="17">
        <v>4</v>
      </c>
      <c r="D376" s="39"/>
      <c r="E376" s="15"/>
    </row>
    <row r="377" spans="2:5" x14ac:dyDescent="0.3">
      <c r="B377" s="25" t="s">
        <v>3</v>
      </c>
      <c r="C377" s="17">
        <v>2</v>
      </c>
      <c r="D377" s="39"/>
      <c r="E377" s="15"/>
    </row>
    <row r="378" spans="2:5" x14ac:dyDescent="0.3">
      <c r="B378" s="25" t="s">
        <v>4</v>
      </c>
      <c r="C378" s="17">
        <v>2</v>
      </c>
      <c r="D378" s="39"/>
      <c r="E378" s="15"/>
    </row>
    <row r="379" spans="2:5" x14ac:dyDescent="0.3">
      <c r="B379" s="25" t="s">
        <v>2</v>
      </c>
      <c r="C379" s="17">
        <v>1</v>
      </c>
      <c r="D379" s="39"/>
      <c r="E379" s="15"/>
    </row>
    <row r="380" spans="2:5" x14ac:dyDescent="0.3">
      <c r="B380" s="11" t="s">
        <v>45</v>
      </c>
      <c r="C380" s="12">
        <v>182</v>
      </c>
      <c r="D380" s="44">
        <f>C381/C380</f>
        <v>0.50549450549450547</v>
      </c>
      <c r="E380" s="45">
        <f>C381/(C380-C383-C387-C388)</f>
        <v>0.57861635220125784</v>
      </c>
    </row>
    <row r="381" spans="2:5" x14ac:dyDescent="0.3">
      <c r="B381" s="24" t="s">
        <v>81</v>
      </c>
      <c r="C381" s="17">
        <v>92</v>
      </c>
      <c r="D381" s="39"/>
      <c r="E381" s="15"/>
    </row>
    <row r="382" spans="2:5" x14ac:dyDescent="0.3">
      <c r="B382" s="24" t="s">
        <v>0</v>
      </c>
      <c r="C382" s="17">
        <v>58</v>
      </c>
      <c r="D382" s="39"/>
      <c r="E382" s="15"/>
    </row>
    <row r="383" spans="2:5" x14ac:dyDescent="0.3">
      <c r="B383" s="25" t="s">
        <v>5</v>
      </c>
      <c r="C383" s="17">
        <v>7</v>
      </c>
      <c r="D383" s="39"/>
      <c r="E383" s="15"/>
    </row>
    <row r="384" spans="2:5" x14ac:dyDescent="0.3">
      <c r="B384" s="25" t="s">
        <v>4</v>
      </c>
      <c r="C384" s="17">
        <v>46</v>
      </c>
      <c r="D384" s="39"/>
      <c r="E384" s="15"/>
    </row>
    <row r="385" spans="2:5" x14ac:dyDescent="0.3">
      <c r="B385" s="25" t="s">
        <v>2</v>
      </c>
      <c r="C385" s="17">
        <v>5</v>
      </c>
      <c r="D385" s="39"/>
      <c r="E385" s="15"/>
    </row>
    <row r="386" spans="2:5" x14ac:dyDescent="0.3">
      <c r="B386" s="24" t="s">
        <v>6</v>
      </c>
      <c r="C386" s="17">
        <v>32</v>
      </c>
      <c r="D386" s="39"/>
      <c r="E386" s="15"/>
    </row>
    <row r="387" spans="2:5" x14ac:dyDescent="0.3">
      <c r="B387" s="25" t="s">
        <v>5</v>
      </c>
      <c r="C387" s="17">
        <v>14</v>
      </c>
      <c r="D387" s="39"/>
      <c r="E387" s="15"/>
    </row>
    <row r="388" spans="2:5" x14ac:dyDescent="0.3">
      <c r="B388" s="25" t="s">
        <v>3</v>
      </c>
      <c r="C388" s="17">
        <v>2</v>
      </c>
      <c r="D388" s="39"/>
      <c r="E388" s="15"/>
    </row>
    <row r="389" spans="2:5" x14ac:dyDescent="0.3">
      <c r="B389" s="25" t="s">
        <v>4</v>
      </c>
      <c r="C389" s="17">
        <v>13</v>
      </c>
      <c r="D389" s="39"/>
      <c r="E389" s="15"/>
    </row>
    <row r="390" spans="2:5" x14ac:dyDescent="0.3">
      <c r="B390" s="25" t="s">
        <v>2</v>
      </c>
      <c r="C390" s="17">
        <v>3</v>
      </c>
      <c r="D390" s="39"/>
      <c r="E390" s="15"/>
    </row>
    <row r="391" spans="2:5" x14ac:dyDescent="0.3">
      <c r="B391" s="11" t="s">
        <v>46</v>
      </c>
      <c r="C391" s="12">
        <v>109</v>
      </c>
      <c r="D391" s="44">
        <f>C392/C391</f>
        <v>0.75229357798165142</v>
      </c>
      <c r="E391" s="45">
        <f>C392/(C391-C394-C398)</f>
        <v>0.82828282828282829</v>
      </c>
    </row>
    <row r="392" spans="2:5" x14ac:dyDescent="0.3">
      <c r="B392" s="24" t="s">
        <v>81</v>
      </c>
      <c r="C392" s="17">
        <v>82</v>
      </c>
      <c r="D392" s="39"/>
      <c r="E392" s="15"/>
    </row>
    <row r="393" spans="2:5" x14ac:dyDescent="0.3">
      <c r="B393" s="24" t="s">
        <v>0</v>
      </c>
      <c r="C393" s="17">
        <v>4</v>
      </c>
      <c r="D393" s="39"/>
      <c r="E393" s="15"/>
    </row>
    <row r="394" spans="2:5" x14ac:dyDescent="0.3">
      <c r="B394" s="25" t="s">
        <v>5</v>
      </c>
      <c r="C394" s="17">
        <v>1</v>
      </c>
      <c r="D394" s="39"/>
      <c r="E394" s="15"/>
    </row>
    <row r="395" spans="2:5" x14ac:dyDescent="0.3">
      <c r="B395" s="25" t="s">
        <v>4</v>
      </c>
      <c r="C395" s="17">
        <v>2</v>
      </c>
      <c r="D395" s="39"/>
      <c r="E395" s="15"/>
    </row>
    <row r="396" spans="2:5" x14ac:dyDescent="0.3">
      <c r="B396" s="25" t="s">
        <v>2</v>
      </c>
      <c r="C396" s="17">
        <v>1</v>
      </c>
      <c r="D396" s="39"/>
      <c r="E396" s="15"/>
    </row>
    <row r="397" spans="2:5" x14ac:dyDescent="0.3">
      <c r="B397" s="24" t="s">
        <v>6</v>
      </c>
      <c r="C397" s="17">
        <v>23</v>
      </c>
      <c r="D397" s="39"/>
      <c r="E397" s="15"/>
    </row>
    <row r="398" spans="2:5" x14ac:dyDescent="0.3">
      <c r="B398" s="25" t="s">
        <v>5</v>
      </c>
      <c r="C398" s="17">
        <v>9</v>
      </c>
      <c r="D398" s="39"/>
      <c r="E398" s="15"/>
    </row>
    <row r="399" spans="2:5" x14ac:dyDescent="0.3">
      <c r="B399" s="25" t="s">
        <v>4</v>
      </c>
      <c r="C399" s="17">
        <v>3</v>
      </c>
      <c r="D399" s="39"/>
      <c r="E399" s="15"/>
    </row>
    <row r="400" spans="2:5" x14ac:dyDescent="0.3">
      <c r="B400" s="25" t="s">
        <v>2</v>
      </c>
      <c r="C400" s="17">
        <v>11</v>
      </c>
      <c r="D400" s="39"/>
      <c r="E400" s="15"/>
    </row>
    <row r="401" spans="2:5" x14ac:dyDescent="0.3">
      <c r="B401" s="11" t="s">
        <v>47</v>
      </c>
      <c r="C401" s="12">
        <v>62</v>
      </c>
      <c r="D401" s="44">
        <f>C402/C401</f>
        <v>0.27419354838709675</v>
      </c>
      <c r="E401" s="45">
        <f>C402/(C401-C404-C405-C409)</f>
        <v>0.28813559322033899</v>
      </c>
    </row>
    <row r="402" spans="2:5" x14ac:dyDescent="0.3">
      <c r="B402" s="24" t="s">
        <v>81</v>
      </c>
      <c r="C402" s="17">
        <v>17</v>
      </c>
      <c r="D402" s="39"/>
      <c r="E402" s="15"/>
    </row>
    <row r="403" spans="2:5" x14ac:dyDescent="0.3">
      <c r="B403" s="24" t="s">
        <v>0</v>
      </c>
      <c r="C403" s="17">
        <v>13</v>
      </c>
      <c r="D403" s="39"/>
      <c r="E403" s="15"/>
    </row>
    <row r="404" spans="2:5" x14ac:dyDescent="0.3">
      <c r="B404" s="25" t="s">
        <v>5</v>
      </c>
      <c r="C404" s="17">
        <v>1</v>
      </c>
      <c r="D404" s="39"/>
      <c r="E404" s="15"/>
    </row>
    <row r="405" spans="2:5" x14ac:dyDescent="0.3">
      <c r="B405" s="25" t="s">
        <v>3</v>
      </c>
      <c r="C405" s="17">
        <v>1</v>
      </c>
      <c r="D405" s="39"/>
      <c r="E405" s="15"/>
    </row>
    <row r="406" spans="2:5" x14ac:dyDescent="0.3">
      <c r="B406" s="25" t="s">
        <v>4</v>
      </c>
      <c r="C406" s="17">
        <v>8</v>
      </c>
      <c r="D406" s="39"/>
      <c r="E406" s="15"/>
    </row>
    <row r="407" spans="2:5" x14ac:dyDescent="0.3">
      <c r="B407" s="25" t="s">
        <v>2</v>
      </c>
      <c r="C407" s="17">
        <v>3</v>
      </c>
      <c r="D407" s="39"/>
      <c r="E407" s="15"/>
    </row>
    <row r="408" spans="2:5" x14ac:dyDescent="0.3">
      <c r="B408" s="24" t="s">
        <v>6</v>
      </c>
      <c r="C408" s="17">
        <v>32</v>
      </c>
      <c r="D408" s="39"/>
      <c r="E408" s="15"/>
    </row>
    <row r="409" spans="2:5" x14ac:dyDescent="0.3">
      <c r="B409" s="25" t="s">
        <v>5</v>
      </c>
      <c r="C409" s="17">
        <v>1</v>
      </c>
      <c r="D409" s="39"/>
      <c r="E409" s="15"/>
    </row>
    <row r="410" spans="2:5" x14ac:dyDescent="0.3">
      <c r="B410" s="25" t="s">
        <v>4</v>
      </c>
      <c r="C410" s="17">
        <v>29</v>
      </c>
      <c r="D410" s="39"/>
      <c r="E410" s="15"/>
    </row>
    <row r="411" spans="2:5" x14ac:dyDescent="0.3">
      <c r="B411" s="25" t="s">
        <v>2</v>
      </c>
      <c r="C411" s="17">
        <v>2</v>
      </c>
      <c r="D411" s="39"/>
      <c r="E411" s="15"/>
    </row>
    <row r="412" spans="2:5" x14ac:dyDescent="0.3">
      <c r="B412" s="11" t="s">
        <v>57</v>
      </c>
      <c r="C412" s="12">
        <v>32</v>
      </c>
      <c r="D412" s="44">
        <f>C413/C412</f>
        <v>0.28125</v>
      </c>
      <c r="E412" s="45">
        <f>C413/(C412-C415-C418)</f>
        <v>0.45</v>
      </c>
    </row>
    <row r="413" spans="2:5" x14ac:dyDescent="0.3">
      <c r="B413" s="24" t="s">
        <v>81</v>
      </c>
      <c r="C413" s="17">
        <v>9</v>
      </c>
      <c r="D413" s="39"/>
      <c r="E413" s="15"/>
    </row>
    <row r="414" spans="2:5" x14ac:dyDescent="0.3">
      <c r="B414" s="24" t="s">
        <v>0</v>
      </c>
      <c r="C414" s="17">
        <v>8</v>
      </c>
      <c r="D414" s="39"/>
      <c r="E414" s="15"/>
    </row>
    <row r="415" spans="2:5" x14ac:dyDescent="0.3">
      <c r="B415" s="25" t="s">
        <v>5</v>
      </c>
      <c r="C415" s="17">
        <v>1</v>
      </c>
      <c r="D415" s="39"/>
      <c r="E415" s="15"/>
    </row>
    <row r="416" spans="2:5" x14ac:dyDescent="0.3">
      <c r="B416" s="25" t="s">
        <v>4</v>
      </c>
      <c r="C416" s="17">
        <v>7</v>
      </c>
      <c r="D416" s="39"/>
      <c r="E416" s="15"/>
    </row>
    <row r="417" spans="2:5" x14ac:dyDescent="0.3">
      <c r="B417" s="24" t="s">
        <v>6</v>
      </c>
      <c r="C417" s="17">
        <v>15</v>
      </c>
      <c r="D417" s="39"/>
      <c r="E417" s="15"/>
    </row>
    <row r="418" spans="2:5" x14ac:dyDescent="0.3">
      <c r="B418" s="25" t="s">
        <v>5</v>
      </c>
      <c r="C418" s="17">
        <v>11</v>
      </c>
      <c r="D418" s="39"/>
      <c r="E418" s="15"/>
    </row>
    <row r="419" spans="2:5" x14ac:dyDescent="0.3">
      <c r="B419" s="25" t="s">
        <v>4</v>
      </c>
      <c r="C419" s="17">
        <v>1</v>
      </c>
      <c r="D419" s="39"/>
      <c r="E419" s="15"/>
    </row>
    <row r="420" spans="2:5" x14ac:dyDescent="0.3">
      <c r="B420" s="25" t="s">
        <v>2</v>
      </c>
      <c r="C420" s="17">
        <v>3</v>
      </c>
      <c r="D420" s="39"/>
      <c r="E420" s="15"/>
    </row>
    <row r="421" spans="2:5" x14ac:dyDescent="0.3">
      <c r="B421" s="11" t="s">
        <v>58</v>
      </c>
      <c r="C421" s="12">
        <v>155</v>
      </c>
      <c r="D421" s="44">
        <f>C422/C421</f>
        <v>0.45161290322580644</v>
      </c>
      <c r="E421" s="45">
        <f>C422/(C421-C424-C425-C429)</f>
        <v>0.52631578947368418</v>
      </c>
    </row>
    <row r="422" spans="2:5" x14ac:dyDescent="0.3">
      <c r="B422" s="24" t="s">
        <v>81</v>
      </c>
      <c r="C422" s="17">
        <v>70</v>
      </c>
      <c r="D422" s="39"/>
      <c r="E422" s="15"/>
    </row>
    <row r="423" spans="2:5" x14ac:dyDescent="0.3">
      <c r="B423" s="24" t="s">
        <v>0</v>
      </c>
      <c r="C423" s="17">
        <v>48</v>
      </c>
      <c r="D423" s="39"/>
      <c r="E423" s="15"/>
    </row>
    <row r="424" spans="2:5" x14ac:dyDescent="0.3">
      <c r="B424" s="25" t="s">
        <v>5</v>
      </c>
      <c r="C424" s="17">
        <v>4</v>
      </c>
      <c r="D424" s="39"/>
      <c r="E424" s="15"/>
    </row>
    <row r="425" spans="2:5" x14ac:dyDescent="0.3">
      <c r="B425" s="25" t="s">
        <v>3</v>
      </c>
      <c r="C425" s="17">
        <v>3</v>
      </c>
      <c r="D425" s="39"/>
      <c r="E425" s="15"/>
    </row>
    <row r="426" spans="2:5" x14ac:dyDescent="0.3">
      <c r="B426" s="25" t="s">
        <v>4</v>
      </c>
      <c r="C426" s="17">
        <v>37</v>
      </c>
      <c r="D426" s="39"/>
      <c r="E426" s="15"/>
    </row>
    <row r="427" spans="2:5" x14ac:dyDescent="0.3">
      <c r="B427" s="25" t="s">
        <v>2</v>
      </c>
      <c r="C427" s="17">
        <v>4</v>
      </c>
      <c r="D427" s="39"/>
      <c r="E427" s="15"/>
    </row>
    <row r="428" spans="2:5" x14ac:dyDescent="0.3">
      <c r="B428" s="24" t="s">
        <v>6</v>
      </c>
      <c r="C428" s="17">
        <v>37</v>
      </c>
      <c r="D428" s="39"/>
      <c r="E428" s="15"/>
    </row>
    <row r="429" spans="2:5" x14ac:dyDescent="0.3">
      <c r="B429" s="25" t="s">
        <v>5</v>
      </c>
      <c r="C429" s="17">
        <v>15</v>
      </c>
      <c r="D429" s="39"/>
      <c r="E429" s="15"/>
    </row>
    <row r="430" spans="2:5" x14ac:dyDescent="0.3">
      <c r="B430" s="25" t="s">
        <v>4</v>
      </c>
      <c r="C430" s="17">
        <v>11</v>
      </c>
      <c r="D430" s="39"/>
      <c r="E430" s="15"/>
    </row>
    <row r="431" spans="2:5" x14ac:dyDescent="0.3">
      <c r="B431" s="25" t="s">
        <v>2</v>
      </c>
      <c r="C431" s="17">
        <v>11</v>
      </c>
      <c r="D431" s="39"/>
      <c r="E431" s="15"/>
    </row>
    <row r="432" spans="2:5" x14ac:dyDescent="0.3">
      <c r="B432" s="11" t="s">
        <v>37</v>
      </c>
      <c r="C432" s="12">
        <v>258</v>
      </c>
      <c r="D432" s="44">
        <f>C433/C432</f>
        <v>0.53488372093023251</v>
      </c>
      <c r="E432" s="45">
        <f>C433/(C432-C435-C436-C440-C441)</f>
        <v>0.57983193277310929</v>
      </c>
    </row>
    <row r="433" spans="2:5" x14ac:dyDescent="0.3">
      <c r="B433" s="24" t="s">
        <v>81</v>
      </c>
      <c r="C433" s="17">
        <v>138</v>
      </c>
      <c r="D433" s="39"/>
      <c r="E433" s="15"/>
    </row>
    <row r="434" spans="2:5" x14ac:dyDescent="0.3">
      <c r="B434" s="24" t="s">
        <v>0</v>
      </c>
      <c r="C434" s="17">
        <v>53</v>
      </c>
      <c r="D434" s="39"/>
      <c r="E434" s="15"/>
    </row>
    <row r="435" spans="2:5" x14ac:dyDescent="0.3">
      <c r="B435" s="25" t="s">
        <v>5</v>
      </c>
      <c r="C435" s="17">
        <v>5</v>
      </c>
      <c r="D435" s="39"/>
      <c r="E435" s="15"/>
    </row>
    <row r="436" spans="2:5" x14ac:dyDescent="0.3">
      <c r="B436" s="25" t="s">
        <v>3</v>
      </c>
      <c r="C436" s="17">
        <v>2</v>
      </c>
      <c r="D436" s="39"/>
      <c r="E436" s="15"/>
    </row>
    <row r="437" spans="2:5" x14ac:dyDescent="0.3">
      <c r="B437" s="25" t="s">
        <v>4</v>
      </c>
      <c r="C437" s="17">
        <v>43</v>
      </c>
      <c r="D437" s="39"/>
      <c r="E437" s="15"/>
    </row>
    <row r="438" spans="2:5" x14ac:dyDescent="0.3">
      <c r="B438" s="25" t="s">
        <v>2</v>
      </c>
      <c r="C438" s="17">
        <v>3</v>
      </c>
      <c r="D438" s="39"/>
      <c r="E438" s="15"/>
    </row>
    <row r="439" spans="2:5" x14ac:dyDescent="0.3">
      <c r="B439" s="24" t="s">
        <v>6</v>
      </c>
      <c r="C439" s="17">
        <v>67</v>
      </c>
      <c r="D439" s="39"/>
      <c r="E439" s="15"/>
    </row>
    <row r="440" spans="2:5" x14ac:dyDescent="0.3">
      <c r="B440" s="25" t="s">
        <v>5</v>
      </c>
      <c r="C440" s="17">
        <v>11</v>
      </c>
      <c r="D440" s="39"/>
      <c r="E440" s="15"/>
    </row>
    <row r="441" spans="2:5" x14ac:dyDescent="0.3">
      <c r="B441" s="25" t="s">
        <v>3</v>
      </c>
      <c r="C441" s="17">
        <v>2</v>
      </c>
      <c r="D441" s="39"/>
      <c r="E441" s="15"/>
    </row>
    <row r="442" spans="2:5" x14ac:dyDescent="0.3">
      <c r="B442" s="25" t="s">
        <v>4</v>
      </c>
      <c r="C442" s="17">
        <v>37</v>
      </c>
      <c r="D442" s="39"/>
      <c r="E442" s="15"/>
    </row>
    <row r="443" spans="2:5" x14ac:dyDescent="0.3">
      <c r="B443" s="25" t="s">
        <v>2</v>
      </c>
      <c r="C443" s="17">
        <v>16</v>
      </c>
      <c r="D443" s="39"/>
      <c r="E443" s="15"/>
    </row>
    <row r="444" spans="2:5" x14ac:dyDescent="0.3">
      <c r="B444" s="25" t="s">
        <v>1</v>
      </c>
      <c r="C444" s="17">
        <v>1</v>
      </c>
      <c r="D444" s="39"/>
      <c r="E444" s="15"/>
    </row>
    <row r="445" spans="2:5" x14ac:dyDescent="0.3">
      <c r="B445" s="11" t="s">
        <v>72</v>
      </c>
      <c r="C445" s="12">
        <v>42</v>
      </c>
      <c r="D445" s="44">
        <f>C446/C445</f>
        <v>0.40476190476190477</v>
      </c>
      <c r="E445" s="45">
        <f>C446/(C445-C448-C452)</f>
        <v>0.45945945945945948</v>
      </c>
    </row>
    <row r="446" spans="2:5" x14ac:dyDescent="0.3">
      <c r="B446" s="24" t="s">
        <v>81</v>
      </c>
      <c r="C446" s="17">
        <v>17</v>
      </c>
      <c r="D446" s="39"/>
      <c r="E446" s="15"/>
    </row>
    <row r="447" spans="2:5" x14ac:dyDescent="0.3">
      <c r="B447" s="24" t="s">
        <v>0</v>
      </c>
      <c r="C447" s="17">
        <v>5</v>
      </c>
      <c r="D447" s="39"/>
      <c r="E447" s="15"/>
    </row>
    <row r="448" spans="2:5" x14ac:dyDescent="0.3">
      <c r="B448" s="25" t="s">
        <v>5</v>
      </c>
      <c r="C448" s="17">
        <v>1</v>
      </c>
      <c r="D448" s="39"/>
      <c r="E448" s="15"/>
    </row>
    <row r="449" spans="2:5" x14ac:dyDescent="0.3">
      <c r="B449" s="25" t="s">
        <v>4</v>
      </c>
      <c r="C449" s="17">
        <v>2</v>
      </c>
      <c r="D449" s="39"/>
      <c r="E449" s="15"/>
    </row>
    <row r="450" spans="2:5" x14ac:dyDescent="0.3">
      <c r="B450" s="25" t="s">
        <v>2</v>
      </c>
      <c r="C450" s="17">
        <v>2</v>
      </c>
      <c r="D450" s="39"/>
      <c r="E450" s="15"/>
    </row>
    <row r="451" spans="2:5" x14ac:dyDescent="0.3">
      <c r="B451" s="24" t="s">
        <v>6</v>
      </c>
      <c r="C451" s="17">
        <v>20</v>
      </c>
      <c r="D451" s="39"/>
      <c r="E451" s="15"/>
    </row>
    <row r="452" spans="2:5" x14ac:dyDescent="0.3">
      <c r="B452" s="25" t="s">
        <v>5</v>
      </c>
      <c r="C452" s="17">
        <v>4</v>
      </c>
      <c r="D452" s="39"/>
      <c r="E452" s="15"/>
    </row>
    <row r="453" spans="2:5" x14ac:dyDescent="0.3">
      <c r="B453" s="25" t="s">
        <v>4</v>
      </c>
      <c r="C453" s="17">
        <v>14</v>
      </c>
      <c r="D453" s="39"/>
      <c r="E453" s="15"/>
    </row>
    <row r="454" spans="2:5" ht="15" thickBot="1" x14ac:dyDescent="0.35">
      <c r="B454" s="25" t="s">
        <v>2</v>
      </c>
      <c r="C454" s="17">
        <v>2</v>
      </c>
      <c r="D454" s="39"/>
      <c r="E454" s="15"/>
    </row>
    <row r="455" spans="2:5" ht="15" thickBot="1" x14ac:dyDescent="0.35">
      <c r="B455" s="8" t="s">
        <v>20</v>
      </c>
      <c r="C455" s="9">
        <v>2440</v>
      </c>
      <c r="D455" s="42">
        <f>(C457+C465+C473+C482+C490+C501+C510+C517+C526+C537+C548+C557+C566+C576+C584)/C455</f>
        <v>0.49385245901639346</v>
      </c>
      <c r="E455" s="43">
        <f>(C457+C465+C473+C482+C490+C501+C510+C517+C526+C537+C548+C557+C566+C576+C584)/(C455-C459-C461-C462-C467-C469-C470-C475-C478-C479-C484-C486-C487-C492-C495-C496-C503-C505-C506-C512-C514-C519-C522-C523-C528-C531-C532-C539-C542-C543-C550-C552-C553-C559-C562-C563-C568-C570-C571-C578-C580-C581-C586-C589)</f>
        <v>0.90669676448457481</v>
      </c>
    </row>
    <row r="456" spans="2:5" x14ac:dyDescent="0.3">
      <c r="B456" s="11" t="s">
        <v>80</v>
      </c>
      <c r="C456" s="12">
        <v>61</v>
      </c>
      <c r="D456" s="44">
        <f>C457/C456</f>
        <v>0.52459016393442626</v>
      </c>
      <c r="E456" s="45">
        <f>C457/(C456-C459-C461-C462)</f>
        <v>0.88888888888888884</v>
      </c>
    </row>
    <row r="457" spans="2:5" x14ac:dyDescent="0.3">
      <c r="B457" s="24" t="s">
        <v>81</v>
      </c>
      <c r="C457" s="17">
        <v>32</v>
      </c>
      <c r="D457" s="39"/>
      <c r="E457" s="15"/>
    </row>
    <row r="458" spans="2:5" x14ac:dyDescent="0.3">
      <c r="B458" s="24" t="s">
        <v>0</v>
      </c>
      <c r="C458" s="17">
        <v>1</v>
      </c>
      <c r="D458" s="39"/>
      <c r="E458" s="15"/>
    </row>
    <row r="459" spans="2:5" x14ac:dyDescent="0.3">
      <c r="B459" s="25" t="s">
        <v>3</v>
      </c>
      <c r="C459" s="17">
        <v>1</v>
      </c>
      <c r="D459" s="39"/>
      <c r="E459" s="15"/>
    </row>
    <row r="460" spans="2:5" x14ac:dyDescent="0.3">
      <c r="B460" s="24" t="s">
        <v>6</v>
      </c>
      <c r="C460" s="17">
        <v>28</v>
      </c>
      <c r="D460" s="39"/>
      <c r="E460" s="15"/>
    </row>
    <row r="461" spans="2:5" x14ac:dyDescent="0.3">
      <c r="B461" s="25" t="s">
        <v>5</v>
      </c>
      <c r="C461" s="17">
        <v>5</v>
      </c>
      <c r="D461" s="39"/>
      <c r="E461" s="15"/>
    </row>
    <row r="462" spans="2:5" x14ac:dyDescent="0.3">
      <c r="B462" s="25" t="s">
        <v>3</v>
      </c>
      <c r="C462" s="17">
        <v>19</v>
      </c>
      <c r="D462" s="39"/>
      <c r="E462" s="15"/>
    </row>
    <row r="463" spans="2:5" x14ac:dyDescent="0.3">
      <c r="B463" s="25" t="s">
        <v>1</v>
      </c>
      <c r="C463" s="17">
        <v>4</v>
      </c>
      <c r="D463" s="39"/>
      <c r="E463" s="15"/>
    </row>
    <row r="464" spans="2:5" x14ac:dyDescent="0.3">
      <c r="B464" s="11" t="s">
        <v>38</v>
      </c>
      <c r="C464" s="12">
        <v>46</v>
      </c>
      <c r="D464" s="44">
        <f>C465/C464</f>
        <v>0.76086956521739135</v>
      </c>
      <c r="E464" s="45">
        <f>C465/(C464-C467-C469-C470)</f>
        <v>0.97222222222222221</v>
      </c>
    </row>
    <row r="465" spans="2:5" x14ac:dyDescent="0.3">
      <c r="B465" s="24" t="s">
        <v>81</v>
      </c>
      <c r="C465" s="17">
        <v>35</v>
      </c>
      <c r="D465" s="39"/>
      <c r="E465" s="15"/>
    </row>
    <row r="466" spans="2:5" x14ac:dyDescent="0.3">
      <c r="B466" s="24" t="s">
        <v>0</v>
      </c>
      <c r="C466" s="17">
        <v>1</v>
      </c>
      <c r="D466" s="39"/>
      <c r="E466" s="15"/>
    </row>
    <row r="467" spans="2:5" x14ac:dyDescent="0.3">
      <c r="B467" s="25" t="s">
        <v>3</v>
      </c>
      <c r="C467" s="17">
        <v>1</v>
      </c>
      <c r="D467" s="39"/>
      <c r="E467" s="15"/>
    </row>
    <row r="468" spans="2:5" x14ac:dyDescent="0.3">
      <c r="B468" s="24" t="s">
        <v>6</v>
      </c>
      <c r="C468" s="17">
        <v>10</v>
      </c>
      <c r="D468" s="39"/>
      <c r="E468" s="15"/>
    </row>
    <row r="469" spans="2:5" x14ac:dyDescent="0.3">
      <c r="B469" s="25" t="s">
        <v>5</v>
      </c>
      <c r="C469" s="17">
        <v>2</v>
      </c>
      <c r="D469" s="39"/>
      <c r="E469" s="15"/>
    </row>
    <row r="470" spans="2:5" x14ac:dyDescent="0.3">
      <c r="B470" s="25" t="s">
        <v>3</v>
      </c>
      <c r="C470" s="17">
        <v>7</v>
      </c>
      <c r="D470" s="39"/>
      <c r="E470" s="15"/>
    </row>
    <row r="471" spans="2:5" x14ac:dyDescent="0.3">
      <c r="B471" s="25" t="s">
        <v>1</v>
      </c>
      <c r="C471" s="17">
        <v>1</v>
      </c>
      <c r="D471" s="39"/>
      <c r="E471" s="15"/>
    </row>
    <row r="472" spans="2:5" x14ac:dyDescent="0.3">
      <c r="B472" s="11" t="s">
        <v>49</v>
      </c>
      <c r="C472" s="12">
        <v>104</v>
      </c>
      <c r="D472" s="44">
        <f>C473/C472</f>
        <v>0.35576923076923078</v>
      </c>
      <c r="E472" s="45">
        <f>C473/(C472-C475-C478-C479)</f>
        <v>0.94871794871794868</v>
      </c>
    </row>
    <row r="473" spans="2:5" x14ac:dyDescent="0.3">
      <c r="B473" s="24" t="s">
        <v>81</v>
      </c>
      <c r="C473" s="17">
        <v>37</v>
      </c>
      <c r="D473" s="39"/>
      <c r="E473" s="15"/>
    </row>
    <row r="474" spans="2:5" x14ac:dyDescent="0.3">
      <c r="B474" s="24" t="s">
        <v>0</v>
      </c>
      <c r="C474" s="17">
        <v>13</v>
      </c>
      <c r="D474" s="39"/>
      <c r="E474" s="15"/>
    </row>
    <row r="475" spans="2:5" x14ac:dyDescent="0.3">
      <c r="B475" s="25" t="s">
        <v>3</v>
      </c>
      <c r="C475" s="17">
        <v>12</v>
      </c>
      <c r="D475" s="39"/>
      <c r="E475" s="15"/>
    </row>
    <row r="476" spans="2:5" x14ac:dyDescent="0.3">
      <c r="B476" s="25" t="s">
        <v>2</v>
      </c>
      <c r="C476" s="17">
        <v>1</v>
      </c>
      <c r="D476" s="39"/>
      <c r="E476" s="15"/>
    </row>
    <row r="477" spans="2:5" x14ac:dyDescent="0.3">
      <c r="B477" s="24" t="s">
        <v>6</v>
      </c>
      <c r="C477" s="17">
        <v>54</v>
      </c>
      <c r="D477" s="39"/>
      <c r="E477" s="15"/>
    </row>
    <row r="478" spans="2:5" x14ac:dyDescent="0.3">
      <c r="B478" s="25" t="s">
        <v>5</v>
      </c>
      <c r="C478" s="17">
        <v>9</v>
      </c>
      <c r="D478" s="39"/>
      <c r="E478" s="15"/>
    </row>
    <row r="479" spans="2:5" x14ac:dyDescent="0.3">
      <c r="B479" s="25" t="s">
        <v>3</v>
      </c>
      <c r="C479" s="17">
        <v>44</v>
      </c>
      <c r="D479" s="39"/>
      <c r="E479" s="15"/>
    </row>
    <row r="480" spans="2:5" x14ac:dyDescent="0.3">
      <c r="B480" s="25" t="s">
        <v>1</v>
      </c>
      <c r="C480" s="17">
        <v>1</v>
      </c>
      <c r="D480" s="39"/>
      <c r="E480" s="15"/>
    </row>
    <row r="481" spans="2:5" x14ac:dyDescent="0.3">
      <c r="B481" s="11" t="s">
        <v>40</v>
      </c>
      <c r="C481" s="12">
        <v>62</v>
      </c>
      <c r="D481" s="44">
        <f>C482/C481</f>
        <v>0.70967741935483875</v>
      </c>
      <c r="E481" s="45">
        <f>C482/(C481-C484-C486-C487)</f>
        <v>0.97777777777777775</v>
      </c>
    </row>
    <row r="482" spans="2:5" x14ac:dyDescent="0.3">
      <c r="B482" s="24" t="s">
        <v>81</v>
      </c>
      <c r="C482" s="17">
        <v>44</v>
      </c>
      <c r="D482" s="39"/>
      <c r="E482" s="15"/>
    </row>
    <row r="483" spans="2:5" x14ac:dyDescent="0.3">
      <c r="B483" s="24" t="s">
        <v>0</v>
      </c>
      <c r="C483" s="17">
        <v>6</v>
      </c>
      <c r="D483" s="39"/>
      <c r="E483" s="15"/>
    </row>
    <row r="484" spans="2:5" x14ac:dyDescent="0.3">
      <c r="B484" s="25" t="s">
        <v>3</v>
      </c>
      <c r="C484" s="17">
        <v>6</v>
      </c>
      <c r="D484" s="39"/>
      <c r="E484" s="15"/>
    </row>
    <row r="485" spans="2:5" x14ac:dyDescent="0.3">
      <c r="B485" s="24" t="s">
        <v>6</v>
      </c>
      <c r="C485" s="17">
        <v>12</v>
      </c>
      <c r="D485" s="39"/>
      <c r="E485" s="15"/>
    </row>
    <row r="486" spans="2:5" x14ac:dyDescent="0.3">
      <c r="B486" s="25" t="s">
        <v>5</v>
      </c>
      <c r="C486" s="17">
        <v>1</v>
      </c>
      <c r="D486" s="39"/>
      <c r="E486" s="15"/>
    </row>
    <row r="487" spans="2:5" x14ac:dyDescent="0.3">
      <c r="B487" s="25" t="s">
        <v>3</v>
      </c>
      <c r="C487" s="17">
        <v>10</v>
      </c>
      <c r="D487" s="39"/>
      <c r="E487" s="15"/>
    </row>
    <row r="488" spans="2:5" x14ac:dyDescent="0.3">
      <c r="B488" s="25" t="s">
        <v>1</v>
      </c>
      <c r="C488" s="17">
        <v>1</v>
      </c>
      <c r="D488" s="39"/>
      <c r="E488" s="15"/>
    </row>
    <row r="489" spans="2:5" x14ac:dyDescent="0.3">
      <c r="B489" s="11" t="s">
        <v>42</v>
      </c>
      <c r="C489" s="12">
        <v>471</v>
      </c>
      <c r="D489" s="44">
        <f>C490/C489</f>
        <v>0.58386411889596601</v>
      </c>
      <c r="E489" s="45">
        <f>C490/(C489-C492-C495-C496)</f>
        <v>0.92905405405405406</v>
      </c>
    </row>
    <row r="490" spans="2:5" x14ac:dyDescent="0.3">
      <c r="B490" s="24" t="s">
        <v>81</v>
      </c>
      <c r="C490" s="17">
        <v>275</v>
      </c>
      <c r="D490" s="39"/>
      <c r="E490" s="15"/>
    </row>
    <row r="491" spans="2:5" x14ac:dyDescent="0.3">
      <c r="B491" s="24" t="s">
        <v>0</v>
      </c>
      <c r="C491" s="17">
        <v>62</v>
      </c>
      <c r="D491" s="39"/>
      <c r="E491" s="15"/>
    </row>
    <row r="492" spans="2:5" x14ac:dyDescent="0.3">
      <c r="B492" s="25" t="s">
        <v>3</v>
      </c>
      <c r="C492" s="17">
        <v>61</v>
      </c>
      <c r="D492" s="39"/>
      <c r="E492" s="15"/>
    </row>
    <row r="493" spans="2:5" x14ac:dyDescent="0.3">
      <c r="B493" s="25" t="s">
        <v>2</v>
      </c>
      <c r="C493" s="17">
        <v>1</v>
      </c>
      <c r="D493" s="39"/>
      <c r="E493" s="15"/>
    </row>
    <row r="494" spans="2:5" x14ac:dyDescent="0.3">
      <c r="B494" s="24" t="s">
        <v>6</v>
      </c>
      <c r="C494" s="17">
        <v>134</v>
      </c>
      <c r="D494" s="39"/>
      <c r="E494" s="15"/>
    </row>
    <row r="495" spans="2:5" x14ac:dyDescent="0.3">
      <c r="B495" s="25" t="s">
        <v>5</v>
      </c>
      <c r="C495" s="17">
        <v>23</v>
      </c>
      <c r="D495" s="39"/>
      <c r="E495" s="15"/>
    </row>
    <row r="496" spans="2:5" x14ac:dyDescent="0.3">
      <c r="B496" s="25" t="s">
        <v>3</v>
      </c>
      <c r="C496" s="17">
        <v>91</v>
      </c>
      <c r="D496" s="39"/>
      <c r="E496" s="15"/>
    </row>
    <row r="497" spans="2:5" x14ac:dyDescent="0.3">
      <c r="B497" s="25" t="s">
        <v>4</v>
      </c>
      <c r="C497" s="17">
        <v>1</v>
      </c>
      <c r="D497" s="39"/>
      <c r="E497" s="15"/>
    </row>
    <row r="498" spans="2:5" x14ac:dyDescent="0.3">
      <c r="B498" s="25" t="s">
        <v>2</v>
      </c>
      <c r="C498" s="17">
        <v>4</v>
      </c>
      <c r="D498" s="39"/>
      <c r="E498" s="15"/>
    </row>
    <row r="499" spans="2:5" x14ac:dyDescent="0.3">
      <c r="B499" s="25" t="s">
        <v>1</v>
      </c>
      <c r="C499" s="17">
        <v>15</v>
      </c>
      <c r="D499" s="39"/>
      <c r="E499" s="15"/>
    </row>
    <row r="500" spans="2:5" x14ac:dyDescent="0.3">
      <c r="B500" s="11" t="s">
        <v>41</v>
      </c>
      <c r="C500" s="12">
        <v>426</v>
      </c>
      <c r="D500" s="44">
        <f>C501/C500</f>
        <v>0.49765258215962443</v>
      </c>
      <c r="E500" s="45">
        <f>C501/(C500-C503-C505-C506)</f>
        <v>0.91379310344827591</v>
      </c>
    </row>
    <row r="501" spans="2:5" x14ac:dyDescent="0.3">
      <c r="B501" s="24" t="s">
        <v>81</v>
      </c>
      <c r="C501" s="17">
        <v>212</v>
      </c>
      <c r="D501" s="39"/>
      <c r="E501" s="15"/>
    </row>
    <row r="502" spans="2:5" x14ac:dyDescent="0.3">
      <c r="B502" s="24" t="s">
        <v>0</v>
      </c>
      <c r="C502" s="17">
        <v>35</v>
      </c>
      <c r="D502" s="39"/>
      <c r="E502" s="15"/>
    </row>
    <row r="503" spans="2:5" x14ac:dyDescent="0.3">
      <c r="B503" s="25" t="s">
        <v>3</v>
      </c>
      <c r="C503" s="17">
        <v>35</v>
      </c>
      <c r="D503" s="39"/>
      <c r="E503" s="15"/>
    </row>
    <row r="504" spans="2:5" x14ac:dyDescent="0.3">
      <c r="B504" s="24" t="s">
        <v>6</v>
      </c>
      <c r="C504" s="17">
        <v>179</v>
      </c>
      <c r="D504" s="39"/>
      <c r="E504" s="15"/>
    </row>
    <row r="505" spans="2:5" x14ac:dyDescent="0.3">
      <c r="B505" s="25" t="s">
        <v>5</v>
      </c>
      <c r="C505" s="17">
        <v>14</v>
      </c>
      <c r="D505" s="39"/>
      <c r="E505" s="15"/>
    </row>
    <row r="506" spans="2:5" x14ac:dyDescent="0.3">
      <c r="B506" s="25" t="s">
        <v>3</v>
      </c>
      <c r="C506" s="17">
        <v>145</v>
      </c>
      <c r="D506" s="39"/>
      <c r="E506" s="15"/>
    </row>
    <row r="507" spans="2:5" x14ac:dyDescent="0.3">
      <c r="B507" s="25" t="s">
        <v>2</v>
      </c>
      <c r="C507" s="17">
        <v>3</v>
      </c>
      <c r="D507" s="39"/>
      <c r="E507" s="15"/>
    </row>
    <row r="508" spans="2:5" x14ac:dyDescent="0.3">
      <c r="B508" s="25" t="s">
        <v>1</v>
      </c>
      <c r="C508" s="17">
        <v>17</v>
      </c>
      <c r="D508" s="39"/>
      <c r="E508" s="15"/>
    </row>
    <row r="509" spans="2:5" x14ac:dyDescent="0.3">
      <c r="B509" s="11" t="s">
        <v>46</v>
      </c>
      <c r="C509" s="12">
        <v>44</v>
      </c>
      <c r="D509" s="44">
        <f>C510/C509</f>
        <v>0.65909090909090906</v>
      </c>
      <c r="E509" s="45">
        <f>C510/(C509-C512-C514)</f>
        <v>0.93548387096774188</v>
      </c>
    </row>
    <row r="510" spans="2:5" x14ac:dyDescent="0.3">
      <c r="B510" s="24" t="s">
        <v>81</v>
      </c>
      <c r="C510" s="17">
        <v>29</v>
      </c>
      <c r="D510" s="39"/>
      <c r="E510" s="15"/>
    </row>
    <row r="511" spans="2:5" x14ac:dyDescent="0.3">
      <c r="B511" s="24" t="s">
        <v>0</v>
      </c>
      <c r="C511" s="17">
        <v>6</v>
      </c>
      <c r="D511" s="39"/>
      <c r="E511" s="15"/>
    </row>
    <row r="512" spans="2:5" x14ac:dyDescent="0.3">
      <c r="B512" s="25" t="s">
        <v>3</v>
      </c>
      <c r="C512" s="17">
        <v>6</v>
      </c>
      <c r="D512" s="39"/>
      <c r="E512" s="15"/>
    </row>
    <row r="513" spans="2:5" x14ac:dyDescent="0.3">
      <c r="B513" s="24" t="s">
        <v>6</v>
      </c>
      <c r="C513" s="17">
        <v>9</v>
      </c>
      <c r="D513" s="39"/>
      <c r="E513" s="15"/>
    </row>
    <row r="514" spans="2:5" x14ac:dyDescent="0.3">
      <c r="B514" s="25" t="s">
        <v>3</v>
      </c>
      <c r="C514" s="17">
        <v>7</v>
      </c>
      <c r="D514" s="39"/>
      <c r="E514" s="15"/>
    </row>
    <row r="515" spans="2:5" x14ac:dyDescent="0.3">
      <c r="B515" s="25" t="s">
        <v>1</v>
      </c>
      <c r="C515" s="17">
        <v>2</v>
      </c>
      <c r="D515" s="39"/>
      <c r="E515" s="15"/>
    </row>
    <row r="516" spans="2:5" x14ac:dyDescent="0.3">
      <c r="B516" s="11" t="s">
        <v>47</v>
      </c>
      <c r="C516" s="12">
        <v>175</v>
      </c>
      <c r="D516" s="44">
        <f>C517/C516</f>
        <v>0.14857142857142858</v>
      </c>
      <c r="E516" s="45">
        <f>C517/(C516-C519-C522-C523)</f>
        <v>0.8125</v>
      </c>
    </row>
    <row r="517" spans="2:5" x14ac:dyDescent="0.3">
      <c r="B517" s="24" t="s">
        <v>81</v>
      </c>
      <c r="C517" s="17">
        <v>26</v>
      </c>
      <c r="D517" s="39"/>
      <c r="E517" s="15"/>
    </row>
    <row r="518" spans="2:5" x14ac:dyDescent="0.3">
      <c r="B518" s="24" t="s">
        <v>0</v>
      </c>
      <c r="C518" s="17">
        <v>29</v>
      </c>
      <c r="D518" s="39"/>
      <c r="E518" s="15"/>
    </row>
    <row r="519" spans="2:5" x14ac:dyDescent="0.3">
      <c r="B519" s="25" t="s">
        <v>3</v>
      </c>
      <c r="C519" s="17">
        <v>28</v>
      </c>
      <c r="D519" s="39"/>
      <c r="E519" s="15"/>
    </row>
    <row r="520" spans="2:5" x14ac:dyDescent="0.3">
      <c r="B520" s="25" t="s">
        <v>2</v>
      </c>
      <c r="C520" s="17">
        <v>1</v>
      </c>
      <c r="D520" s="39"/>
      <c r="E520" s="15"/>
    </row>
    <row r="521" spans="2:5" x14ac:dyDescent="0.3">
      <c r="B521" s="24" t="s">
        <v>6</v>
      </c>
      <c r="C521" s="17">
        <v>120</v>
      </c>
      <c r="D521" s="39"/>
      <c r="E521" s="15"/>
    </row>
    <row r="522" spans="2:5" x14ac:dyDescent="0.3">
      <c r="B522" s="25" t="s">
        <v>5</v>
      </c>
      <c r="C522" s="17">
        <v>9</v>
      </c>
      <c r="D522" s="39"/>
      <c r="E522" s="15"/>
    </row>
    <row r="523" spans="2:5" x14ac:dyDescent="0.3">
      <c r="B523" s="25" t="s">
        <v>3</v>
      </c>
      <c r="C523" s="17">
        <v>106</v>
      </c>
      <c r="D523" s="39"/>
      <c r="E523" s="15"/>
    </row>
    <row r="524" spans="2:5" x14ac:dyDescent="0.3">
      <c r="B524" s="25" t="s">
        <v>1</v>
      </c>
      <c r="C524" s="17">
        <v>5</v>
      </c>
      <c r="D524" s="39"/>
      <c r="E524" s="15"/>
    </row>
    <row r="525" spans="2:5" x14ac:dyDescent="0.3">
      <c r="B525" s="11" t="s">
        <v>51</v>
      </c>
      <c r="C525" s="12">
        <v>310</v>
      </c>
      <c r="D525" s="44">
        <f>C526/C525</f>
        <v>0.5161290322580645</v>
      </c>
      <c r="E525" s="45">
        <f>C526/(C525-C528-C531-C532)</f>
        <v>0.903954802259887</v>
      </c>
    </row>
    <row r="526" spans="2:5" x14ac:dyDescent="0.3">
      <c r="B526" s="24" t="s">
        <v>81</v>
      </c>
      <c r="C526" s="17">
        <v>160</v>
      </c>
      <c r="D526" s="39"/>
      <c r="E526" s="15"/>
    </row>
    <row r="527" spans="2:5" x14ac:dyDescent="0.3">
      <c r="B527" s="24" t="s">
        <v>0</v>
      </c>
      <c r="C527" s="17">
        <v>47</v>
      </c>
      <c r="D527" s="39"/>
      <c r="E527" s="15"/>
    </row>
    <row r="528" spans="2:5" x14ac:dyDescent="0.3">
      <c r="B528" s="25" t="s">
        <v>3</v>
      </c>
      <c r="C528" s="17">
        <v>46</v>
      </c>
      <c r="D528" s="39"/>
      <c r="E528" s="15"/>
    </row>
    <row r="529" spans="2:5" x14ac:dyDescent="0.3">
      <c r="B529" s="25" t="s">
        <v>2</v>
      </c>
      <c r="C529" s="17">
        <v>1</v>
      </c>
      <c r="D529" s="39"/>
      <c r="E529" s="15"/>
    </row>
    <row r="530" spans="2:5" x14ac:dyDescent="0.3">
      <c r="B530" s="24" t="s">
        <v>6</v>
      </c>
      <c r="C530" s="17">
        <v>103</v>
      </c>
      <c r="D530" s="39"/>
      <c r="E530" s="15"/>
    </row>
    <row r="531" spans="2:5" x14ac:dyDescent="0.3">
      <c r="B531" s="25" t="s">
        <v>5</v>
      </c>
      <c r="C531" s="17">
        <v>29</v>
      </c>
      <c r="D531" s="39"/>
      <c r="E531" s="15"/>
    </row>
    <row r="532" spans="2:5" x14ac:dyDescent="0.3">
      <c r="B532" s="25" t="s">
        <v>3</v>
      </c>
      <c r="C532" s="17">
        <v>58</v>
      </c>
      <c r="D532" s="39"/>
      <c r="E532" s="15"/>
    </row>
    <row r="533" spans="2:5" x14ac:dyDescent="0.3">
      <c r="B533" s="25" t="s">
        <v>4</v>
      </c>
      <c r="C533" s="17">
        <v>1</v>
      </c>
      <c r="D533" s="39"/>
      <c r="E533" s="15"/>
    </row>
    <row r="534" spans="2:5" x14ac:dyDescent="0.3">
      <c r="B534" s="25" t="s">
        <v>2</v>
      </c>
      <c r="C534" s="17">
        <v>6</v>
      </c>
      <c r="D534" s="39"/>
      <c r="E534" s="15"/>
    </row>
    <row r="535" spans="2:5" x14ac:dyDescent="0.3">
      <c r="B535" s="25" t="s">
        <v>1</v>
      </c>
      <c r="C535" s="17">
        <v>9</v>
      </c>
      <c r="D535" s="39"/>
      <c r="E535" s="15"/>
    </row>
    <row r="536" spans="2:5" x14ac:dyDescent="0.3">
      <c r="B536" s="11" t="s">
        <v>50</v>
      </c>
      <c r="C536" s="12">
        <v>416</v>
      </c>
      <c r="D536" s="44">
        <f>C537/C536</f>
        <v>0.44230769230769229</v>
      </c>
      <c r="E536" s="45">
        <f>C537/(C536-C539-C542-C543)</f>
        <v>0.86792452830188682</v>
      </c>
    </row>
    <row r="537" spans="2:5" x14ac:dyDescent="0.3">
      <c r="B537" s="24" t="s">
        <v>81</v>
      </c>
      <c r="C537" s="17">
        <v>184</v>
      </c>
      <c r="D537" s="39"/>
      <c r="E537" s="15"/>
    </row>
    <row r="538" spans="2:5" x14ac:dyDescent="0.3">
      <c r="B538" s="24" t="s">
        <v>0</v>
      </c>
      <c r="C538" s="17">
        <v>46</v>
      </c>
      <c r="D538" s="39"/>
      <c r="E538" s="15"/>
    </row>
    <row r="539" spans="2:5" x14ac:dyDescent="0.3">
      <c r="B539" s="25" t="s">
        <v>3</v>
      </c>
      <c r="C539" s="17">
        <v>45</v>
      </c>
      <c r="D539" s="39"/>
      <c r="E539" s="15"/>
    </row>
    <row r="540" spans="2:5" x14ac:dyDescent="0.3">
      <c r="B540" s="25" t="s">
        <v>2</v>
      </c>
      <c r="C540" s="17">
        <v>1</v>
      </c>
      <c r="D540" s="39"/>
      <c r="E540" s="15"/>
    </row>
    <row r="541" spans="2:5" x14ac:dyDescent="0.3">
      <c r="B541" s="24" t="s">
        <v>6</v>
      </c>
      <c r="C541" s="17">
        <v>186</v>
      </c>
      <c r="D541" s="39"/>
      <c r="E541" s="15"/>
    </row>
    <row r="542" spans="2:5" x14ac:dyDescent="0.3">
      <c r="B542" s="25" t="s">
        <v>5</v>
      </c>
      <c r="C542" s="17">
        <v>31</v>
      </c>
      <c r="D542" s="39"/>
      <c r="E542" s="15"/>
    </row>
    <row r="543" spans="2:5" x14ac:dyDescent="0.3">
      <c r="B543" s="25" t="s">
        <v>3</v>
      </c>
      <c r="C543" s="17">
        <v>128</v>
      </c>
      <c r="D543" s="39"/>
      <c r="E543" s="15"/>
    </row>
    <row r="544" spans="2:5" x14ac:dyDescent="0.3">
      <c r="B544" s="25" t="s">
        <v>4</v>
      </c>
      <c r="C544" s="17">
        <v>2</v>
      </c>
      <c r="D544" s="39"/>
      <c r="E544" s="15"/>
    </row>
    <row r="545" spans="2:5" x14ac:dyDescent="0.3">
      <c r="B545" s="25" t="s">
        <v>2</v>
      </c>
      <c r="C545" s="17">
        <v>4</v>
      </c>
      <c r="D545" s="39"/>
      <c r="E545" s="15"/>
    </row>
    <row r="546" spans="2:5" x14ac:dyDescent="0.3">
      <c r="B546" s="25" t="s">
        <v>1</v>
      </c>
      <c r="C546" s="17">
        <v>21</v>
      </c>
      <c r="D546" s="39"/>
      <c r="E546" s="15"/>
    </row>
    <row r="547" spans="2:5" x14ac:dyDescent="0.3">
      <c r="B547" s="11" t="s">
        <v>59</v>
      </c>
      <c r="C547" s="12">
        <v>77</v>
      </c>
      <c r="D547" s="44">
        <f>C548/C547</f>
        <v>0.46753246753246752</v>
      </c>
      <c r="E547" s="45">
        <f>C548/(C547-C550-C552-C553)</f>
        <v>0.9</v>
      </c>
    </row>
    <row r="548" spans="2:5" x14ac:dyDescent="0.3">
      <c r="B548" s="24" t="s">
        <v>81</v>
      </c>
      <c r="C548" s="17">
        <v>36</v>
      </c>
      <c r="D548" s="39"/>
      <c r="E548" s="15"/>
    </row>
    <row r="549" spans="2:5" x14ac:dyDescent="0.3">
      <c r="B549" s="24" t="s">
        <v>0</v>
      </c>
      <c r="C549" s="17">
        <v>15</v>
      </c>
      <c r="D549" s="39"/>
      <c r="E549" s="15"/>
    </row>
    <row r="550" spans="2:5" x14ac:dyDescent="0.3">
      <c r="B550" s="25" t="s">
        <v>3</v>
      </c>
      <c r="C550" s="17">
        <v>15</v>
      </c>
      <c r="D550" s="39"/>
      <c r="E550" s="15"/>
    </row>
    <row r="551" spans="2:5" x14ac:dyDescent="0.3">
      <c r="B551" s="24" t="s">
        <v>6</v>
      </c>
      <c r="C551" s="17">
        <v>26</v>
      </c>
      <c r="D551" s="39"/>
      <c r="E551" s="15"/>
    </row>
    <row r="552" spans="2:5" x14ac:dyDescent="0.3">
      <c r="B552" s="25" t="s">
        <v>5</v>
      </c>
      <c r="C552" s="17">
        <v>8</v>
      </c>
      <c r="D552" s="39"/>
      <c r="E552" s="15"/>
    </row>
    <row r="553" spans="2:5" x14ac:dyDescent="0.3">
      <c r="B553" s="25" t="s">
        <v>3</v>
      </c>
      <c r="C553" s="17">
        <v>14</v>
      </c>
      <c r="D553" s="39"/>
      <c r="E553" s="15"/>
    </row>
    <row r="554" spans="2:5" x14ac:dyDescent="0.3">
      <c r="B554" s="25" t="s">
        <v>4</v>
      </c>
      <c r="C554" s="17">
        <v>1</v>
      </c>
      <c r="D554" s="39"/>
      <c r="E554" s="15"/>
    </row>
    <row r="555" spans="2:5" x14ac:dyDescent="0.3">
      <c r="B555" s="25" t="s">
        <v>1</v>
      </c>
      <c r="C555" s="17">
        <v>3</v>
      </c>
      <c r="D555" s="39"/>
      <c r="E555" s="15"/>
    </row>
    <row r="556" spans="2:5" x14ac:dyDescent="0.3">
      <c r="B556" s="11" t="s">
        <v>62</v>
      </c>
      <c r="C556" s="12">
        <v>64</v>
      </c>
      <c r="D556" s="44">
        <f>C557/C556</f>
        <v>0.515625</v>
      </c>
      <c r="E556" s="45">
        <f>C557/(C556-C559-C562-C563)</f>
        <v>0.91666666666666663</v>
      </c>
    </row>
    <row r="557" spans="2:5" x14ac:dyDescent="0.3">
      <c r="B557" s="24" t="s">
        <v>81</v>
      </c>
      <c r="C557" s="17">
        <v>33</v>
      </c>
      <c r="D557" s="39"/>
      <c r="E557" s="15"/>
    </row>
    <row r="558" spans="2:5" x14ac:dyDescent="0.3">
      <c r="B558" s="24" t="s">
        <v>0</v>
      </c>
      <c r="C558" s="17">
        <v>7</v>
      </c>
      <c r="D558" s="39"/>
      <c r="E558" s="15"/>
    </row>
    <row r="559" spans="2:5" x14ac:dyDescent="0.3">
      <c r="B559" s="25" t="s">
        <v>3</v>
      </c>
      <c r="C559" s="17">
        <v>6</v>
      </c>
      <c r="D559" s="39"/>
      <c r="E559" s="15"/>
    </row>
    <row r="560" spans="2:5" x14ac:dyDescent="0.3">
      <c r="B560" s="25" t="s">
        <v>2</v>
      </c>
      <c r="C560" s="17">
        <v>1</v>
      </c>
      <c r="D560" s="39"/>
      <c r="E560" s="15"/>
    </row>
    <row r="561" spans="2:5" x14ac:dyDescent="0.3">
      <c r="B561" s="24" t="s">
        <v>6</v>
      </c>
      <c r="C561" s="17">
        <v>24</v>
      </c>
      <c r="D561" s="39"/>
      <c r="E561" s="15"/>
    </row>
    <row r="562" spans="2:5" x14ac:dyDescent="0.3">
      <c r="B562" s="25" t="s">
        <v>5</v>
      </c>
      <c r="C562" s="17">
        <v>9</v>
      </c>
      <c r="D562" s="39"/>
      <c r="E562" s="15"/>
    </row>
    <row r="563" spans="2:5" x14ac:dyDescent="0.3">
      <c r="B563" s="25" t="s">
        <v>3</v>
      </c>
      <c r="C563" s="17">
        <v>13</v>
      </c>
      <c r="D563" s="39"/>
      <c r="E563" s="15"/>
    </row>
    <row r="564" spans="2:5" x14ac:dyDescent="0.3">
      <c r="B564" s="25" t="s">
        <v>1</v>
      </c>
      <c r="C564" s="17">
        <v>2</v>
      </c>
      <c r="D564" s="39"/>
      <c r="E564" s="15"/>
    </row>
    <row r="565" spans="2:5" x14ac:dyDescent="0.3">
      <c r="B565" s="11" t="s">
        <v>77</v>
      </c>
      <c r="C565" s="12">
        <v>146</v>
      </c>
      <c r="D565" s="44">
        <f>C566/C565</f>
        <v>0.53424657534246578</v>
      </c>
      <c r="E565" s="45">
        <f>C566/(C565-C568-C570-C571)</f>
        <v>0.8764044943820225</v>
      </c>
    </row>
    <row r="566" spans="2:5" x14ac:dyDescent="0.3">
      <c r="B566" s="24" t="s">
        <v>81</v>
      </c>
      <c r="C566" s="17">
        <v>78</v>
      </c>
      <c r="D566" s="39"/>
      <c r="E566" s="15"/>
    </row>
    <row r="567" spans="2:5" x14ac:dyDescent="0.3">
      <c r="B567" s="24" t="s">
        <v>0</v>
      </c>
      <c r="C567" s="17">
        <v>3</v>
      </c>
      <c r="D567" s="39"/>
      <c r="E567" s="15"/>
    </row>
    <row r="568" spans="2:5" x14ac:dyDescent="0.3">
      <c r="B568" s="25" t="s">
        <v>3</v>
      </c>
      <c r="C568" s="17">
        <v>3</v>
      </c>
      <c r="D568" s="39"/>
      <c r="E568" s="15"/>
    </row>
    <row r="569" spans="2:5" x14ac:dyDescent="0.3">
      <c r="B569" s="24" t="s">
        <v>6</v>
      </c>
      <c r="C569" s="17">
        <v>65</v>
      </c>
      <c r="D569" s="39"/>
      <c r="E569" s="15"/>
    </row>
    <row r="570" spans="2:5" x14ac:dyDescent="0.3">
      <c r="B570" s="25" t="s">
        <v>5</v>
      </c>
      <c r="C570" s="17">
        <v>19</v>
      </c>
      <c r="D570" s="39"/>
      <c r="E570" s="15"/>
    </row>
    <row r="571" spans="2:5" x14ac:dyDescent="0.3">
      <c r="B571" s="25" t="s">
        <v>3</v>
      </c>
      <c r="C571" s="17">
        <v>35</v>
      </c>
      <c r="D571" s="39"/>
      <c r="E571" s="15"/>
    </row>
    <row r="572" spans="2:5" x14ac:dyDescent="0.3">
      <c r="B572" s="25" t="s">
        <v>4</v>
      </c>
      <c r="C572" s="17">
        <v>1</v>
      </c>
      <c r="D572" s="39"/>
      <c r="E572" s="15"/>
    </row>
    <row r="573" spans="2:5" x14ac:dyDescent="0.3">
      <c r="B573" s="25" t="s">
        <v>2</v>
      </c>
      <c r="C573" s="17">
        <v>2</v>
      </c>
      <c r="D573" s="39"/>
      <c r="E573" s="15"/>
    </row>
    <row r="574" spans="2:5" x14ac:dyDescent="0.3">
      <c r="B574" s="25" t="s">
        <v>1</v>
      </c>
      <c r="C574" s="17">
        <v>8</v>
      </c>
      <c r="D574" s="39"/>
      <c r="E574" s="15"/>
    </row>
    <row r="575" spans="2:5" x14ac:dyDescent="0.3">
      <c r="B575" s="11" t="s">
        <v>72</v>
      </c>
      <c r="C575" s="12">
        <v>14</v>
      </c>
      <c r="D575" s="44">
        <f>C576/C575</f>
        <v>0.5714285714285714</v>
      </c>
      <c r="E575" s="45">
        <f>C576/(C575-C578-C580-C581)</f>
        <v>0.8</v>
      </c>
    </row>
    <row r="576" spans="2:5" x14ac:dyDescent="0.3">
      <c r="B576" s="24" t="s">
        <v>81</v>
      </c>
      <c r="C576" s="17">
        <v>8</v>
      </c>
      <c r="D576" s="39"/>
      <c r="E576" s="15"/>
    </row>
    <row r="577" spans="2:13" x14ac:dyDescent="0.3">
      <c r="B577" s="24" t="s">
        <v>0</v>
      </c>
      <c r="C577" s="17">
        <v>1</v>
      </c>
      <c r="D577" s="39"/>
      <c r="E577" s="15"/>
    </row>
    <row r="578" spans="2:13" x14ac:dyDescent="0.3">
      <c r="B578" s="25" t="s">
        <v>3</v>
      </c>
      <c r="C578" s="17">
        <v>1</v>
      </c>
      <c r="D578" s="39"/>
      <c r="E578" s="15"/>
    </row>
    <row r="579" spans="2:13" x14ac:dyDescent="0.3">
      <c r="B579" s="24" t="s">
        <v>6</v>
      </c>
      <c r="C579" s="17">
        <v>5</v>
      </c>
      <c r="D579" s="39"/>
      <c r="E579" s="15"/>
    </row>
    <row r="580" spans="2:13" x14ac:dyDescent="0.3">
      <c r="B580" s="25" t="s">
        <v>5</v>
      </c>
      <c r="C580" s="17">
        <v>1</v>
      </c>
      <c r="D580" s="39"/>
      <c r="E580" s="15"/>
    </row>
    <row r="581" spans="2:13" x14ac:dyDescent="0.3">
      <c r="B581" s="25" t="s">
        <v>3</v>
      </c>
      <c r="C581" s="17">
        <v>2</v>
      </c>
      <c r="D581" s="39"/>
      <c r="E581" s="15"/>
    </row>
    <row r="582" spans="2:13" x14ac:dyDescent="0.3">
      <c r="B582" s="25" t="s">
        <v>1</v>
      </c>
      <c r="C582" s="17">
        <v>2</v>
      </c>
      <c r="D582" s="39"/>
      <c r="E582" s="15"/>
    </row>
    <row r="583" spans="2:13" x14ac:dyDescent="0.3">
      <c r="B583" s="11" t="s">
        <v>78</v>
      </c>
      <c r="C583" s="12">
        <v>24</v>
      </c>
      <c r="D583" s="44">
        <f>C584/C583</f>
        <v>0.66666666666666663</v>
      </c>
      <c r="E583" s="45">
        <f>C584/(C583-C586-C589)</f>
        <v>0.88888888888888884</v>
      </c>
    </row>
    <row r="584" spans="2:13" x14ac:dyDescent="0.3">
      <c r="B584" s="24" t="s">
        <v>81</v>
      </c>
      <c r="C584" s="17">
        <v>16</v>
      </c>
      <c r="D584" s="39"/>
      <c r="E584" s="15"/>
    </row>
    <row r="585" spans="2:13" x14ac:dyDescent="0.3">
      <c r="B585" s="24" t="s">
        <v>0</v>
      </c>
      <c r="C585" s="17">
        <v>6</v>
      </c>
      <c r="D585" s="39"/>
      <c r="E585" s="15"/>
    </row>
    <row r="586" spans="2:13" x14ac:dyDescent="0.3">
      <c r="B586" s="25" t="s">
        <v>3</v>
      </c>
      <c r="C586" s="17">
        <v>5</v>
      </c>
      <c r="D586" s="39"/>
      <c r="E586" s="15"/>
    </row>
    <row r="587" spans="2:13" x14ac:dyDescent="0.3">
      <c r="B587" s="25" t="s">
        <v>2</v>
      </c>
      <c r="C587" s="17">
        <v>1</v>
      </c>
      <c r="D587" s="39"/>
      <c r="E587" s="15"/>
    </row>
    <row r="588" spans="2:13" x14ac:dyDescent="0.3">
      <c r="B588" s="24" t="s">
        <v>6</v>
      </c>
      <c r="C588" s="17">
        <v>2</v>
      </c>
      <c r="D588" s="39"/>
      <c r="E588" s="15"/>
    </row>
    <row r="589" spans="2:13" x14ac:dyDescent="0.3">
      <c r="B589" s="25" t="s">
        <v>3</v>
      </c>
      <c r="C589" s="17">
        <v>1</v>
      </c>
      <c r="D589" s="39"/>
      <c r="E589" s="15"/>
    </row>
    <row r="590" spans="2:13" ht="15" thickBot="1" x14ac:dyDescent="0.35">
      <c r="B590" s="25" t="s">
        <v>1</v>
      </c>
      <c r="C590" s="17">
        <v>1</v>
      </c>
      <c r="D590" s="39"/>
      <c r="E590" s="15"/>
    </row>
    <row r="591" spans="2:13" ht="15" thickBot="1" x14ac:dyDescent="0.35">
      <c r="B591" s="8" t="s">
        <v>13</v>
      </c>
      <c r="C591" s="9">
        <v>2813</v>
      </c>
      <c r="D591" s="42">
        <f>(C593+C601+C608+C620+C629+C638+C646+C653+C661+C670+C678+C690+C699+C707+C717+C725+C734+C745+C751+C758+C765)/C591</f>
        <v>0.43547813722004974</v>
      </c>
      <c r="E591" s="43">
        <f>(C593+C601+C608+C620+C629+C638+C646+C653+C661+C670+C678+C690+C699+C707+C717+C725+C734+C745+C751+C758+C765)/(C591-C595-C599-C605-C610-C611-C615-C616-C622-C625-C626-C631-C634-C635-C642-C643-C650-C651-C658-C659-C663-C667-C668-C674-C675-C680-C681-C685-C686--C695-C696-C703-C704-C709-C713-C714-C721-C722-C727-C730-C731-C736-C740-C741-C747-C748-C755-C756-C762-C763--C769)</f>
        <v>0.5937954435288415</v>
      </c>
      <c r="F591" s="74" t="s">
        <v>99</v>
      </c>
      <c r="G591" s="75"/>
      <c r="H591" s="75"/>
      <c r="I591" s="75"/>
      <c r="J591" s="75"/>
      <c r="K591" s="75"/>
      <c r="L591" s="75"/>
      <c r="M591" s="75"/>
    </row>
    <row r="592" spans="2:13" x14ac:dyDescent="0.3">
      <c r="B592" s="11" t="s">
        <v>80</v>
      </c>
      <c r="C592" s="12">
        <v>65</v>
      </c>
      <c r="D592" s="44">
        <f>C593/C592</f>
        <v>0.13846153846153847</v>
      </c>
      <c r="E592" s="45">
        <f>C593/(C592-C595-C599)</f>
        <v>0.23684210526315788</v>
      </c>
    </row>
    <row r="593" spans="2:5" x14ac:dyDescent="0.3">
      <c r="B593" s="24" t="s">
        <v>81</v>
      </c>
      <c r="C593" s="17">
        <v>9</v>
      </c>
      <c r="D593" s="39"/>
      <c r="E593" s="15"/>
    </row>
    <row r="594" spans="2:5" x14ac:dyDescent="0.3">
      <c r="B594" s="24" t="s">
        <v>0</v>
      </c>
      <c r="C594" s="17">
        <v>31</v>
      </c>
      <c r="D594" s="39"/>
      <c r="E594" s="15"/>
    </row>
    <row r="595" spans="2:5" x14ac:dyDescent="0.3">
      <c r="B595" s="25" t="s">
        <v>5</v>
      </c>
      <c r="C595" s="17">
        <v>2</v>
      </c>
      <c r="D595" s="39"/>
      <c r="E595" s="15"/>
    </row>
    <row r="596" spans="2:5" x14ac:dyDescent="0.3">
      <c r="B596" s="25" t="s">
        <v>4</v>
      </c>
      <c r="C596" s="17">
        <v>28</v>
      </c>
      <c r="D596" s="39"/>
      <c r="E596" s="15"/>
    </row>
    <row r="597" spans="2:5" x14ac:dyDescent="0.3">
      <c r="B597" s="25" t="s">
        <v>1</v>
      </c>
      <c r="C597" s="17">
        <v>1</v>
      </c>
      <c r="D597" s="39"/>
      <c r="E597" s="15"/>
    </row>
    <row r="598" spans="2:5" x14ac:dyDescent="0.3">
      <c r="B598" s="24" t="s">
        <v>6</v>
      </c>
      <c r="C598" s="17">
        <v>25</v>
      </c>
      <c r="D598" s="39"/>
      <c r="E598" s="15"/>
    </row>
    <row r="599" spans="2:5" x14ac:dyDescent="0.3">
      <c r="B599" s="25" t="s">
        <v>5</v>
      </c>
      <c r="C599" s="17">
        <v>25</v>
      </c>
      <c r="D599" s="39"/>
      <c r="E599" s="15"/>
    </row>
    <row r="600" spans="2:5" x14ac:dyDescent="0.3">
      <c r="B600" s="11" t="s">
        <v>40</v>
      </c>
      <c r="C600" s="12">
        <v>82</v>
      </c>
      <c r="D600" s="44">
        <f>C601/C600</f>
        <v>0.46341463414634149</v>
      </c>
      <c r="E600" s="45">
        <f>C601/(C600-C605)</f>
        <v>0.52054794520547942</v>
      </c>
    </row>
    <row r="601" spans="2:5" x14ac:dyDescent="0.3">
      <c r="B601" s="24" t="s">
        <v>81</v>
      </c>
      <c r="C601" s="17">
        <v>38</v>
      </c>
      <c r="D601" s="39"/>
      <c r="E601" s="15"/>
    </row>
    <row r="602" spans="2:5" x14ac:dyDescent="0.3">
      <c r="B602" s="24" t="s">
        <v>0</v>
      </c>
      <c r="C602" s="17">
        <v>32</v>
      </c>
      <c r="D602" s="39"/>
      <c r="E602" s="15"/>
    </row>
    <row r="603" spans="2:5" x14ac:dyDescent="0.3">
      <c r="B603" s="25" t="s">
        <v>4</v>
      </c>
      <c r="C603" s="17">
        <v>32</v>
      </c>
      <c r="D603" s="39"/>
      <c r="E603" s="15"/>
    </row>
    <row r="604" spans="2:5" x14ac:dyDescent="0.3">
      <c r="B604" s="24" t="s">
        <v>6</v>
      </c>
      <c r="C604" s="17">
        <v>12</v>
      </c>
      <c r="D604" s="39"/>
      <c r="E604" s="15"/>
    </row>
    <row r="605" spans="2:5" x14ac:dyDescent="0.3">
      <c r="B605" s="25" t="s">
        <v>5</v>
      </c>
      <c r="C605" s="17">
        <v>9</v>
      </c>
      <c r="D605" s="39"/>
      <c r="E605" s="15"/>
    </row>
    <row r="606" spans="2:5" x14ac:dyDescent="0.3">
      <c r="B606" s="25" t="s">
        <v>1</v>
      </c>
      <c r="C606" s="17">
        <v>3</v>
      </c>
      <c r="D606" s="39"/>
      <c r="E606" s="15"/>
    </row>
    <row r="607" spans="2:5" x14ac:dyDescent="0.3">
      <c r="B607" s="11" t="s">
        <v>42</v>
      </c>
      <c r="C607" s="12">
        <v>1111</v>
      </c>
      <c r="D607" s="44">
        <f>C608/C607</f>
        <v>0.43924392439243926</v>
      </c>
      <c r="E607" s="45">
        <f>C608/(C607-C610-C611-C615-C616)</f>
        <v>0.64464993394980186</v>
      </c>
    </row>
    <row r="608" spans="2:5" x14ac:dyDescent="0.3">
      <c r="B608" s="24" t="s">
        <v>81</v>
      </c>
      <c r="C608" s="17">
        <v>488</v>
      </c>
      <c r="D608" s="39"/>
      <c r="E608" s="15"/>
    </row>
    <row r="609" spans="2:5" x14ac:dyDescent="0.3">
      <c r="B609" s="24" t="s">
        <v>0</v>
      </c>
      <c r="C609" s="17">
        <v>258</v>
      </c>
      <c r="D609" s="39"/>
      <c r="E609" s="15"/>
    </row>
    <row r="610" spans="2:5" x14ac:dyDescent="0.3">
      <c r="B610" s="25" t="s">
        <v>5</v>
      </c>
      <c r="C610" s="17">
        <v>1</v>
      </c>
      <c r="D610" s="39"/>
      <c r="E610" s="15"/>
    </row>
    <row r="611" spans="2:5" x14ac:dyDescent="0.3">
      <c r="B611" s="25" t="s">
        <v>3</v>
      </c>
      <c r="C611" s="17">
        <v>3</v>
      </c>
      <c r="D611" s="39"/>
      <c r="E611" s="15"/>
    </row>
    <row r="612" spans="2:5" x14ac:dyDescent="0.3">
      <c r="B612" s="25" t="s">
        <v>4</v>
      </c>
      <c r="C612" s="17">
        <v>247</v>
      </c>
      <c r="D612" s="39"/>
      <c r="E612" s="15"/>
    </row>
    <row r="613" spans="2:5" x14ac:dyDescent="0.3">
      <c r="B613" s="25" t="s">
        <v>2</v>
      </c>
      <c r="C613" s="17">
        <v>7</v>
      </c>
      <c r="D613" s="39"/>
      <c r="E613" s="15"/>
    </row>
    <row r="614" spans="2:5" x14ac:dyDescent="0.3">
      <c r="B614" s="24" t="s">
        <v>6</v>
      </c>
      <c r="C614" s="17">
        <v>365</v>
      </c>
      <c r="D614" s="39"/>
      <c r="E614" s="15"/>
    </row>
    <row r="615" spans="2:5" x14ac:dyDescent="0.3">
      <c r="B615" s="25" t="s">
        <v>5</v>
      </c>
      <c r="C615" s="17">
        <v>313</v>
      </c>
      <c r="D615" s="39"/>
      <c r="E615" s="15"/>
    </row>
    <row r="616" spans="2:5" x14ac:dyDescent="0.3">
      <c r="B616" s="25" t="s">
        <v>3</v>
      </c>
      <c r="C616" s="17">
        <v>37</v>
      </c>
      <c r="D616" s="39"/>
      <c r="E616" s="15"/>
    </row>
    <row r="617" spans="2:5" x14ac:dyDescent="0.3">
      <c r="B617" s="25" t="s">
        <v>2</v>
      </c>
      <c r="C617" s="17">
        <v>3</v>
      </c>
      <c r="D617" s="39"/>
      <c r="E617" s="15"/>
    </row>
    <row r="618" spans="2:5" x14ac:dyDescent="0.3">
      <c r="B618" s="25" t="s">
        <v>1</v>
      </c>
      <c r="C618" s="17">
        <v>12</v>
      </c>
      <c r="D618" s="39"/>
      <c r="E618" s="15"/>
    </row>
    <row r="619" spans="2:5" x14ac:dyDescent="0.3">
      <c r="B619" s="11" t="s">
        <v>41</v>
      </c>
      <c r="C619" s="12">
        <v>93</v>
      </c>
      <c r="D619" s="44">
        <f>C620/C619</f>
        <v>0.5268817204301075</v>
      </c>
      <c r="E619" s="45">
        <f>C620/(C619-C622-C625-C626)</f>
        <v>0.67123287671232879</v>
      </c>
    </row>
    <row r="620" spans="2:5" x14ac:dyDescent="0.3">
      <c r="B620" s="24" t="s">
        <v>81</v>
      </c>
      <c r="C620" s="17">
        <v>49</v>
      </c>
      <c r="D620" s="39"/>
      <c r="E620" s="15"/>
    </row>
    <row r="621" spans="2:5" x14ac:dyDescent="0.3">
      <c r="B621" s="24" t="s">
        <v>0</v>
      </c>
      <c r="C621" s="17">
        <v>23</v>
      </c>
      <c r="D621" s="39"/>
      <c r="E621" s="15"/>
    </row>
    <row r="622" spans="2:5" x14ac:dyDescent="0.3">
      <c r="B622" s="25" t="s">
        <v>3</v>
      </c>
      <c r="C622" s="17">
        <v>1</v>
      </c>
      <c r="D622" s="39"/>
      <c r="E622" s="15"/>
    </row>
    <row r="623" spans="2:5" x14ac:dyDescent="0.3">
      <c r="B623" s="25" t="s">
        <v>4</v>
      </c>
      <c r="C623" s="17">
        <v>22</v>
      </c>
      <c r="D623" s="39"/>
      <c r="E623" s="15"/>
    </row>
    <row r="624" spans="2:5" x14ac:dyDescent="0.3">
      <c r="B624" s="24" t="s">
        <v>6</v>
      </c>
      <c r="C624" s="17">
        <v>21</v>
      </c>
      <c r="D624" s="39"/>
      <c r="E624" s="15"/>
    </row>
    <row r="625" spans="2:5" x14ac:dyDescent="0.3">
      <c r="B625" s="25" t="s">
        <v>5</v>
      </c>
      <c r="C625" s="17">
        <v>14</v>
      </c>
      <c r="D625" s="39"/>
      <c r="E625" s="15"/>
    </row>
    <row r="626" spans="2:5" x14ac:dyDescent="0.3">
      <c r="B626" s="25" t="s">
        <v>3</v>
      </c>
      <c r="C626" s="17">
        <v>5</v>
      </c>
      <c r="D626" s="39"/>
      <c r="E626" s="15"/>
    </row>
    <row r="627" spans="2:5" x14ac:dyDescent="0.3">
      <c r="B627" s="25" t="s">
        <v>1</v>
      </c>
      <c r="C627" s="17">
        <v>2</v>
      </c>
      <c r="D627" s="39"/>
      <c r="E627" s="15"/>
    </row>
    <row r="628" spans="2:5" x14ac:dyDescent="0.3">
      <c r="B628" s="11" t="s">
        <v>45</v>
      </c>
      <c r="C628" s="12">
        <v>167</v>
      </c>
      <c r="D628" s="44">
        <f>C629/C628</f>
        <v>0.76646706586826352</v>
      </c>
      <c r="E628" s="45">
        <f>C629/(C628-C631-C634-C635)</f>
        <v>0.8951048951048951</v>
      </c>
    </row>
    <row r="629" spans="2:5" x14ac:dyDescent="0.3">
      <c r="B629" s="24" t="s">
        <v>81</v>
      </c>
      <c r="C629" s="17">
        <v>128</v>
      </c>
      <c r="D629" s="39"/>
      <c r="E629" s="15"/>
    </row>
    <row r="630" spans="2:5" x14ac:dyDescent="0.3">
      <c r="B630" s="24" t="s">
        <v>0</v>
      </c>
      <c r="C630" s="17">
        <v>15</v>
      </c>
      <c r="D630" s="39"/>
      <c r="E630" s="15"/>
    </row>
    <row r="631" spans="2:5" x14ac:dyDescent="0.3">
      <c r="B631" s="25" t="s">
        <v>3</v>
      </c>
      <c r="C631" s="17">
        <v>1</v>
      </c>
      <c r="D631" s="39"/>
      <c r="E631" s="15"/>
    </row>
    <row r="632" spans="2:5" x14ac:dyDescent="0.3">
      <c r="B632" s="25" t="s">
        <v>4</v>
      </c>
      <c r="C632" s="17">
        <v>14</v>
      </c>
      <c r="D632" s="39"/>
      <c r="E632" s="15"/>
    </row>
    <row r="633" spans="2:5" x14ac:dyDescent="0.3">
      <c r="B633" s="24" t="s">
        <v>6</v>
      </c>
      <c r="C633" s="17">
        <v>24</v>
      </c>
      <c r="D633" s="39"/>
      <c r="E633" s="15"/>
    </row>
    <row r="634" spans="2:5" x14ac:dyDescent="0.3">
      <c r="B634" s="25" t="s">
        <v>5</v>
      </c>
      <c r="C634" s="17">
        <v>19</v>
      </c>
      <c r="D634" s="39"/>
      <c r="E634" s="15"/>
    </row>
    <row r="635" spans="2:5" x14ac:dyDescent="0.3">
      <c r="B635" s="25" t="s">
        <v>3</v>
      </c>
      <c r="C635" s="17">
        <v>4</v>
      </c>
      <c r="D635" s="39"/>
      <c r="E635" s="15"/>
    </row>
    <row r="636" spans="2:5" x14ac:dyDescent="0.3">
      <c r="B636" s="25" t="s">
        <v>1</v>
      </c>
      <c r="C636" s="17">
        <v>1</v>
      </c>
      <c r="D636" s="39"/>
      <c r="E636" s="15"/>
    </row>
    <row r="637" spans="2:5" x14ac:dyDescent="0.3">
      <c r="B637" s="11" t="s">
        <v>46</v>
      </c>
      <c r="C637" s="12">
        <v>128</v>
      </c>
      <c r="D637" s="44">
        <f>C638/C637</f>
        <v>0.625</v>
      </c>
      <c r="E637" s="45">
        <f>C638/(C637-C642-C643)</f>
        <v>0.69565217391304346</v>
      </c>
    </row>
    <row r="638" spans="2:5" x14ac:dyDescent="0.3">
      <c r="B638" s="24" t="s">
        <v>81</v>
      </c>
      <c r="C638" s="17">
        <v>80</v>
      </c>
      <c r="D638" s="39"/>
      <c r="E638" s="15"/>
    </row>
    <row r="639" spans="2:5" x14ac:dyDescent="0.3">
      <c r="B639" s="24" t="s">
        <v>0</v>
      </c>
      <c r="C639" s="17">
        <v>34</v>
      </c>
      <c r="D639" s="39"/>
      <c r="E639" s="15"/>
    </row>
    <row r="640" spans="2:5" x14ac:dyDescent="0.3">
      <c r="B640" s="25" t="s">
        <v>4</v>
      </c>
      <c r="C640" s="17">
        <v>34</v>
      </c>
      <c r="D640" s="39"/>
      <c r="E640" s="15"/>
    </row>
    <row r="641" spans="2:5" x14ac:dyDescent="0.3">
      <c r="B641" s="24" t="s">
        <v>6</v>
      </c>
      <c r="C641" s="17">
        <v>14</v>
      </c>
      <c r="D641" s="39"/>
      <c r="E641" s="15"/>
    </row>
    <row r="642" spans="2:5" x14ac:dyDescent="0.3">
      <c r="B642" s="25" t="s">
        <v>5</v>
      </c>
      <c r="C642" s="17">
        <v>12</v>
      </c>
      <c r="D642" s="39"/>
      <c r="E642" s="15"/>
    </row>
    <row r="643" spans="2:5" x14ac:dyDescent="0.3">
      <c r="B643" s="25" t="s">
        <v>3</v>
      </c>
      <c r="C643" s="17">
        <v>1</v>
      </c>
      <c r="D643" s="39"/>
      <c r="E643" s="15"/>
    </row>
    <row r="644" spans="2:5" x14ac:dyDescent="0.3">
      <c r="B644" s="25" t="s">
        <v>1</v>
      </c>
      <c r="C644" s="17">
        <v>1</v>
      </c>
      <c r="D644" s="39"/>
      <c r="E644" s="15"/>
    </row>
    <row r="645" spans="2:5" x14ac:dyDescent="0.3">
      <c r="B645" s="11" t="s">
        <v>47</v>
      </c>
      <c r="C645" s="12">
        <v>44</v>
      </c>
      <c r="D645" s="44">
        <f>C646/C645</f>
        <v>0.40909090909090912</v>
      </c>
      <c r="E645" s="45">
        <f>C646/(C645-C650-C651)</f>
        <v>0.5</v>
      </c>
    </row>
    <row r="646" spans="2:5" x14ac:dyDescent="0.3">
      <c r="B646" s="24" t="s">
        <v>81</v>
      </c>
      <c r="C646" s="17">
        <v>18</v>
      </c>
      <c r="D646" s="39"/>
      <c r="E646" s="15"/>
    </row>
    <row r="647" spans="2:5" x14ac:dyDescent="0.3">
      <c r="B647" s="24" t="s">
        <v>0</v>
      </c>
      <c r="C647" s="17">
        <v>18</v>
      </c>
      <c r="D647" s="39"/>
      <c r="E647" s="15"/>
    </row>
    <row r="648" spans="2:5" x14ac:dyDescent="0.3">
      <c r="B648" s="25" t="s">
        <v>4</v>
      </c>
      <c r="C648" s="17">
        <v>18</v>
      </c>
      <c r="D648" s="39"/>
      <c r="E648" s="15"/>
    </row>
    <row r="649" spans="2:5" x14ac:dyDescent="0.3">
      <c r="B649" s="24" t="s">
        <v>6</v>
      </c>
      <c r="C649" s="17">
        <v>8</v>
      </c>
      <c r="D649" s="39"/>
      <c r="E649" s="15"/>
    </row>
    <row r="650" spans="2:5" x14ac:dyDescent="0.3">
      <c r="B650" s="25" t="s">
        <v>5</v>
      </c>
      <c r="C650" s="17">
        <v>7</v>
      </c>
      <c r="D650" s="39"/>
      <c r="E650" s="15"/>
    </row>
    <row r="651" spans="2:5" x14ac:dyDescent="0.3">
      <c r="B651" s="25" t="s">
        <v>3</v>
      </c>
      <c r="C651" s="17">
        <v>1</v>
      </c>
      <c r="D651" s="39"/>
      <c r="E651" s="15"/>
    </row>
    <row r="652" spans="2:5" x14ac:dyDescent="0.3">
      <c r="B652" s="11" t="s">
        <v>51</v>
      </c>
      <c r="C652" s="12">
        <v>84</v>
      </c>
      <c r="D652" s="44">
        <f>C653/C652</f>
        <v>0.6071428571428571</v>
      </c>
      <c r="E652" s="45">
        <f>C653/(C652-C658-C659)</f>
        <v>0.71830985915492962</v>
      </c>
    </row>
    <row r="653" spans="2:5" x14ac:dyDescent="0.3">
      <c r="B653" s="24" t="s">
        <v>81</v>
      </c>
      <c r="C653" s="17">
        <v>51</v>
      </c>
      <c r="D653" s="39"/>
      <c r="E653" s="15"/>
    </row>
    <row r="654" spans="2:5" x14ac:dyDescent="0.3">
      <c r="B654" s="24" t="s">
        <v>0</v>
      </c>
      <c r="C654" s="17">
        <v>20</v>
      </c>
      <c r="D654" s="39"/>
      <c r="E654" s="15"/>
    </row>
    <row r="655" spans="2:5" x14ac:dyDescent="0.3">
      <c r="B655" s="25" t="s">
        <v>4</v>
      </c>
      <c r="C655" s="17">
        <v>14</v>
      </c>
      <c r="D655" s="39"/>
      <c r="E655" s="15"/>
    </row>
    <row r="656" spans="2:5" x14ac:dyDescent="0.3">
      <c r="B656" s="25" t="s">
        <v>2</v>
      </c>
      <c r="C656" s="17">
        <v>6</v>
      </c>
      <c r="D656" s="39"/>
      <c r="E656" s="15"/>
    </row>
    <row r="657" spans="2:5" x14ac:dyDescent="0.3">
      <c r="B657" s="24" t="s">
        <v>6</v>
      </c>
      <c r="C657" s="17">
        <v>13</v>
      </c>
      <c r="D657" s="39"/>
      <c r="E657" s="15"/>
    </row>
    <row r="658" spans="2:5" x14ac:dyDescent="0.3">
      <c r="B658" s="25" t="s">
        <v>5</v>
      </c>
      <c r="C658" s="17">
        <v>8</v>
      </c>
      <c r="D658" s="39"/>
      <c r="E658" s="15"/>
    </row>
    <row r="659" spans="2:5" x14ac:dyDescent="0.3">
      <c r="B659" s="25" t="s">
        <v>3</v>
      </c>
      <c r="C659" s="17">
        <v>5</v>
      </c>
      <c r="D659" s="39"/>
      <c r="E659" s="15"/>
    </row>
    <row r="660" spans="2:5" x14ac:dyDescent="0.3">
      <c r="B660" s="11" t="s">
        <v>54</v>
      </c>
      <c r="C660" s="12">
        <v>71</v>
      </c>
      <c r="D660" s="44">
        <f>C661/C660</f>
        <v>0.46478873239436619</v>
      </c>
      <c r="E660" s="45">
        <f>C661/(C660-C663-C667-C668)</f>
        <v>0.61111111111111116</v>
      </c>
    </row>
    <row r="661" spans="2:5" x14ac:dyDescent="0.3">
      <c r="B661" s="24" t="s">
        <v>81</v>
      </c>
      <c r="C661" s="17">
        <v>33</v>
      </c>
      <c r="D661" s="39"/>
      <c r="E661" s="15"/>
    </row>
    <row r="662" spans="2:5" x14ac:dyDescent="0.3">
      <c r="B662" s="24" t="s">
        <v>0</v>
      </c>
      <c r="C662" s="17">
        <v>23</v>
      </c>
      <c r="D662" s="39"/>
      <c r="E662" s="15"/>
    </row>
    <row r="663" spans="2:5" x14ac:dyDescent="0.3">
      <c r="B663" s="25" t="s">
        <v>3</v>
      </c>
      <c r="C663" s="17">
        <v>2</v>
      </c>
      <c r="D663" s="39"/>
      <c r="E663" s="15"/>
    </row>
    <row r="664" spans="2:5" x14ac:dyDescent="0.3">
      <c r="B664" s="25" t="s">
        <v>4</v>
      </c>
      <c r="C664" s="17">
        <v>20</v>
      </c>
      <c r="D664" s="39"/>
      <c r="E664" s="15"/>
    </row>
    <row r="665" spans="2:5" x14ac:dyDescent="0.3">
      <c r="B665" s="25" t="s">
        <v>1</v>
      </c>
      <c r="C665" s="17">
        <v>1</v>
      </c>
      <c r="D665" s="39"/>
      <c r="E665" s="15"/>
    </row>
    <row r="666" spans="2:5" x14ac:dyDescent="0.3">
      <c r="B666" s="24" t="s">
        <v>6</v>
      </c>
      <c r="C666" s="17">
        <v>15</v>
      </c>
      <c r="D666" s="39"/>
      <c r="E666" s="15"/>
    </row>
    <row r="667" spans="2:5" x14ac:dyDescent="0.3">
      <c r="B667" s="25" t="s">
        <v>5</v>
      </c>
      <c r="C667" s="17">
        <v>14</v>
      </c>
      <c r="D667" s="39"/>
      <c r="E667" s="15"/>
    </row>
    <row r="668" spans="2:5" x14ac:dyDescent="0.3">
      <c r="B668" s="25" t="s">
        <v>3</v>
      </c>
      <c r="C668" s="17">
        <v>1</v>
      </c>
      <c r="D668" s="39"/>
      <c r="E668" s="15"/>
    </row>
    <row r="669" spans="2:5" x14ac:dyDescent="0.3">
      <c r="B669" s="11" t="s">
        <v>57</v>
      </c>
      <c r="C669" s="12">
        <v>22</v>
      </c>
      <c r="D669" s="44">
        <f>C670/C669</f>
        <v>0.68181818181818177</v>
      </c>
      <c r="E669" s="45">
        <f>C670/(C669-C674-C675)</f>
        <v>0.88235294117647056</v>
      </c>
    </row>
    <row r="670" spans="2:5" x14ac:dyDescent="0.3">
      <c r="B670" s="24" t="s">
        <v>81</v>
      </c>
      <c r="C670" s="17">
        <v>15</v>
      </c>
      <c r="D670" s="39"/>
      <c r="E670" s="15"/>
    </row>
    <row r="671" spans="2:5" x14ac:dyDescent="0.3">
      <c r="B671" s="24" t="s">
        <v>0</v>
      </c>
      <c r="C671" s="17">
        <v>1</v>
      </c>
      <c r="D671" s="39"/>
      <c r="E671" s="15"/>
    </row>
    <row r="672" spans="2:5" x14ac:dyDescent="0.3">
      <c r="B672" s="25" t="s">
        <v>4</v>
      </c>
      <c r="C672" s="17">
        <v>1</v>
      </c>
      <c r="D672" s="39"/>
      <c r="E672" s="15"/>
    </row>
    <row r="673" spans="2:5" x14ac:dyDescent="0.3">
      <c r="B673" s="24" t="s">
        <v>6</v>
      </c>
      <c r="C673" s="17">
        <v>6</v>
      </c>
      <c r="D673" s="39"/>
      <c r="E673" s="15"/>
    </row>
    <row r="674" spans="2:5" x14ac:dyDescent="0.3">
      <c r="B674" s="25" t="s">
        <v>5</v>
      </c>
      <c r="C674" s="17">
        <v>4</v>
      </c>
      <c r="D674" s="39"/>
      <c r="E674" s="15"/>
    </row>
    <row r="675" spans="2:5" x14ac:dyDescent="0.3">
      <c r="B675" s="25" t="s">
        <v>3</v>
      </c>
      <c r="C675" s="17">
        <v>1</v>
      </c>
      <c r="D675" s="39"/>
      <c r="E675" s="15"/>
    </row>
    <row r="676" spans="2:5" x14ac:dyDescent="0.3">
      <c r="B676" s="25" t="s">
        <v>2</v>
      </c>
      <c r="C676" s="17">
        <v>1</v>
      </c>
      <c r="D676" s="39"/>
      <c r="E676" s="15"/>
    </row>
    <row r="677" spans="2:5" x14ac:dyDescent="0.3">
      <c r="B677" s="11" t="s">
        <v>50</v>
      </c>
      <c r="C677" s="12">
        <v>187</v>
      </c>
      <c r="D677" s="44">
        <f>C678/C677</f>
        <v>0.16042780748663102</v>
      </c>
      <c r="E677" s="45">
        <f>C678/(C677-C680-C681-C685-C686)</f>
        <v>0.29411764705882354</v>
      </c>
    </row>
    <row r="678" spans="2:5" x14ac:dyDescent="0.3">
      <c r="B678" s="24" t="s">
        <v>81</v>
      </c>
      <c r="C678" s="17">
        <v>30</v>
      </c>
      <c r="D678" s="39"/>
      <c r="E678" s="15"/>
    </row>
    <row r="679" spans="2:5" x14ac:dyDescent="0.3">
      <c r="B679" s="24" t="s">
        <v>0</v>
      </c>
      <c r="C679" s="17">
        <v>71</v>
      </c>
      <c r="D679" s="39"/>
      <c r="E679" s="15"/>
    </row>
    <row r="680" spans="2:5" x14ac:dyDescent="0.3">
      <c r="B680" s="25" t="s">
        <v>5</v>
      </c>
      <c r="C680" s="17">
        <v>1</v>
      </c>
      <c r="D680" s="39"/>
      <c r="E680" s="15"/>
    </row>
    <row r="681" spans="2:5" x14ac:dyDescent="0.3">
      <c r="B681" s="25" t="s">
        <v>3</v>
      </c>
      <c r="C681" s="17">
        <v>1</v>
      </c>
      <c r="D681" s="39"/>
      <c r="E681" s="15"/>
    </row>
    <row r="682" spans="2:5" x14ac:dyDescent="0.3">
      <c r="B682" s="25" t="s">
        <v>4</v>
      </c>
      <c r="C682" s="17">
        <v>66</v>
      </c>
      <c r="D682" s="39"/>
      <c r="E682" s="15"/>
    </row>
    <row r="683" spans="2:5" x14ac:dyDescent="0.3">
      <c r="B683" s="25" t="s">
        <v>1</v>
      </c>
      <c r="C683" s="17">
        <v>3</v>
      </c>
      <c r="D683" s="39"/>
      <c r="E683" s="15"/>
    </row>
    <row r="684" spans="2:5" x14ac:dyDescent="0.3">
      <c r="B684" s="24" t="s">
        <v>6</v>
      </c>
      <c r="C684" s="17">
        <v>86</v>
      </c>
      <c r="D684" s="39"/>
      <c r="E684" s="15"/>
    </row>
    <row r="685" spans="2:5" x14ac:dyDescent="0.3">
      <c r="B685" s="25" t="s">
        <v>5</v>
      </c>
      <c r="C685" s="17">
        <v>80</v>
      </c>
      <c r="D685" s="39"/>
      <c r="E685" s="15"/>
    </row>
    <row r="686" spans="2:5" x14ac:dyDescent="0.3">
      <c r="B686" s="25" t="s">
        <v>3</v>
      </c>
      <c r="C686" s="17">
        <v>3</v>
      </c>
      <c r="D686" s="39"/>
      <c r="E686" s="15"/>
    </row>
    <row r="687" spans="2:5" x14ac:dyDescent="0.3">
      <c r="B687" s="25" t="s">
        <v>2</v>
      </c>
      <c r="C687" s="17">
        <v>1</v>
      </c>
      <c r="D687" s="39"/>
      <c r="E687" s="15"/>
    </row>
    <row r="688" spans="2:5" x14ac:dyDescent="0.3">
      <c r="B688" s="25" t="s">
        <v>1</v>
      </c>
      <c r="C688" s="17">
        <v>2</v>
      </c>
      <c r="D688" s="39"/>
      <c r="E688" s="15"/>
    </row>
    <row r="689" spans="2:5" x14ac:dyDescent="0.3">
      <c r="B689" s="11" t="s">
        <v>59</v>
      </c>
      <c r="C689" s="12">
        <v>89</v>
      </c>
      <c r="D689" s="44">
        <f>C690/C689</f>
        <v>0.23595505617977527</v>
      </c>
      <c r="E689" s="45">
        <f>C690/(C689-C695-C696)</f>
        <v>0.58333333333333337</v>
      </c>
    </row>
    <row r="690" spans="2:5" x14ac:dyDescent="0.3">
      <c r="B690" s="24" t="s">
        <v>81</v>
      </c>
      <c r="C690" s="17">
        <v>21</v>
      </c>
      <c r="D690" s="39"/>
      <c r="E690" s="15"/>
    </row>
    <row r="691" spans="2:5" x14ac:dyDescent="0.3">
      <c r="B691" s="24" t="s">
        <v>0</v>
      </c>
      <c r="C691" s="17">
        <v>10</v>
      </c>
      <c r="D691" s="39"/>
      <c r="E691" s="15"/>
    </row>
    <row r="692" spans="2:5" x14ac:dyDescent="0.3">
      <c r="B692" s="25" t="s">
        <v>4</v>
      </c>
      <c r="C692" s="17">
        <v>9</v>
      </c>
      <c r="D692" s="39"/>
      <c r="E692" s="15"/>
    </row>
    <row r="693" spans="2:5" x14ac:dyDescent="0.3">
      <c r="B693" s="25" t="s">
        <v>1</v>
      </c>
      <c r="C693" s="17">
        <v>1</v>
      </c>
      <c r="D693" s="39"/>
      <c r="E693" s="15"/>
    </row>
    <row r="694" spans="2:5" x14ac:dyDescent="0.3">
      <c r="B694" s="24" t="s">
        <v>6</v>
      </c>
      <c r="C694" s="17">
        <v>58</v>
      </c>
      <c r="D694" s="39"/>
      <c r="E694" s="15"/>
    </row>
    <row r="695" spans="2:5" x14ac:dyDescent="0.3">
      <c r="B695" s="25" t="s">
        <v>5</v>
      </c>
      <c r="C695" s="17">
        <v>46</v>
      </c>
      <c r="D695" s="39"/>
      <c r="E695" s="15"/>
    </row>
    <row r="696" spans="2:5" x14ac:dyDescent="0.3">
      <c r="B696" s="25" t="s">
        <v>3</v>
      </c>
      <c r="C696" s="17">
        <v>7</v>
      </c>
      <c r="D696" s="39"/>
      <c r="E696" s="15"/>
    </row>
    <row r="697" spans="2:5" x14ac:dyDescent="0.3">
      <c r="B697" s="25" t="s">
        <v>1</v>
      </c>
      <c r="C697" s="17">
        <v>5</v>
      </c>
      <c r="D697" s="39"/>
      <c r="E697" s="15"/>
    </row>
    <row r="698" spans="2:5" x14ac:dyDescent="0.3">
      <c r="B698" s="11" t="s">
        <v>62</v>
      </c>
      <c r="C698" s="12">
        <v>61</v>
      </c>
      <c r="D698" s="44">
        <f>C699/C698</f>
        <v>0.62295081967213117</v>
      </c>
      <c r="E698" s="45">
        <f>C699/(C698-C703-C704)</f>
        <v>0.69090909090909092</v>
      </c>
    </row>
    <row r="699" spans="2:5" x14ac:dyDescent="0.3">
      <c r="B699" s="24" t="s">
        <v>81</v>
      </c>
      <c r="C699" s="17">
        <v>38</v>
      </c>
      <c r="D699" s="39"/>
      <c r="E699" s="15"/>
    </row>
    <row r="700" spans="2:5" x14ac:dyDescent="0.3">
      <c r="B700" s="24" t="s">
        <v>0</v>
      </c>
      <c r="C700" s="17">
        <v>14</v>
      </c>
      <c r="D700" s="39"/>
      <c r="E700" s="15"/>
    </row>
    <row r="701" spans="2:5" x14ac:dyDescent="0.3">
      <c r="B701" s="25" t="s">
        <v>4</v>
      </c>
      <c r="C701" s="17">
        <v>14</v>
      </c>
      <c r="D701" s="39"/>
      <c r="E701" s="15"/>
    </row>
    <row r="702" spans="2:5" x14ac:dyDescent="0.3">
      <c r="B702" s="24" t="s">
        <v>6</v>
      </c>
      <c r="C702" s="17">
        <v>9</v>
      </c>
      <c r="D702" s="39"/>
      <c r="E702" s="15"/>
    </row>
    <row r="703" spans="2:5" x14ac:dyDescent="0.3">
      <c r="B703" s="25" t="s">
        <v>5</v>
      </c>
      <c r="C703" s="17">
        <v>5</v>
      </c>
      <c r="D703" s="39"/>
      <c r="E703" s="15"/>
    </row>
    <row r="704" spans="2:5" x14ac:dyDescent="0.3">
      <c r="B704" s="25" t="s">
        <v>3</v>
      </c>
      <c r="C704" s="17">
        <v>1</v>
      </c>
      <c r="D704" s="39"/>
      <c r="E704" s="15"/>
    </row>
    <row r="705" spans="2:5" x14ac:dyDescent="0.3">
      <c r="B705" s="25" t="s">
        <v>1</v>
      </c>
      <c r="C705" s="17">
        <v>3</v>
      </c>
      <c r="D705" s="39"/>
      <c r="E705" s="15"/>
    </row>
    <row r="706" spans="2:5" x14ac:dyDescent="0.3">
      <c r="B706" s="11" t="s">
        <v>65</v>
      </c>
      <c r="C706" s="12">
        <v>169</v>
      </c>
      <c r="D706" s="44">
        <f>C707/C706</f>
        <v>0.32544378698224852</v>
      </c>
      <c r="E706" s="45">
        <f>C707/(C706-C709-C713-C714)</f>
        <v>0.50458715596330272</v>
      </c>
    </row>
    <row r="707" spans="2:5" x14ac:dyDescent="0.3">
      <c r="B707" s="24" t="s">
        <v>81</v>
      </c>
      <c r="C707" s="17">
        <v>55</v>
      </c>
      <c r="D707" s="39"/>
      <c r="E707" s="15"/>
    </row>
    <row r="708" spans="2:5" x14ac:dyDescent="0.3">
      <c r="B708" s="24" t="s">
        <v>0</v>
      </c>
      <c r="C708" s="17">
        <v>56</v>
      </c>
      <c r="D708" s="39"/>
      <c r="E708" s="15"/>
    </row>
    <row r="709" spans="2:5" x14ac:dyDescent="0.3">
      <c r="B709" s="25" t="s">
        <v>3</v>
      </c>
      <c r="C709" s="17">
        <v>3</v>
      </c>
      <c r="D709" s="39"/>
      <c r="E709" s="15"/>
    </row>
    <row r="710" spans="2:5" x14ac:dyDescent="0.3">
      <c r="B710" s="25" t="s">
        <v>4</v>
      </c>
      <c r="C710" s="17">
        <v>52</v>
      </c>
      <c r="D710" s="39"/>
      <c r="E710" s="15"/>
    </row>
    <row r="711" spans="2:5" x14ac:dyDescent="0.3">
      <c r="B711" s="25" t="s">
        <v>1</v>
      </c>
      <c r="C711" s="17">
        <v>1</v>
      </c>
      <c r="D711" s="39"/>
      <c r="E711" s="15"/>
    </row>
    <row r="712" spans="2:5" x14ac:dyDescent="0.3">
      <c r="B712" s="24" t="s">
        <v>6</v>
      </c>
      <c r="C712" s="17">
        <v>58</v>
      </c>
      <c r="D712" s="39"/>
      <c r="E712" s="15"/>
    </row>
    <row r="713" spans="2:5" x14ac:dyDescent="0.3">
      <c r="B713" s="25" t="s">
        <v>5</v>
      </c>
      <c r="C713" s="17">
        <v>45</v>
      </c>
      <c r="D713" s="39"/>
      <c r="E713" s="15"/>
    </row>
    <row r="714" spans="2:5" x14ac:dyDescent="0.3">
      <c r="B714" s="25" t="s">
        <v>3</v>
      </c>
      <c r="C714" s="17">
        <v>12</v>
      </c>
      <c r="D714" s="39"/>
      <c r="E714" s="15"/>
    </row>
    <row r="715" spans="2:5" x14ac:dyDescent="0.3">
      <c r="B715" s="25" t="s">
        <v>1</v>
      </c>
      <c r="C715" s="17">
        <v>1</v>
      </c>
      <c r="D715" s="39"/>
      <c r="E715" s="15"/>
    </row>
    <row r="716" spans="2:5" x14ac:dyDescent="0.3">
      <c r="B716" s="11" t="s">
        <v>68</v>
      </c>
      <c r="C716" s="12">
        <v>22</v>
      </c>
      <c r="D716" s="44">
        <f>C717/C716</f>
        <v>0.68181818181818177</v>
      </c>
      <c r="E716" s="45">
        <f>C717/(C716-C721-C722)</f>
        <v>0.83333333333333337</v>
      </c>
    </row>
    <row r="717" spans="2:5" x14ac:dyDescent="0.3">
      <c r="B717" s="24" t="s">
        <v>81</v>
      </c>
      <c r="C717" s="17">
        <v>15</v>
      </c>
      <c r="D717" s="39"/>
      <c r="E717" s="15"/>
    </row>
    <row r="718" spans="2:5" x14ac:dyDescent="0.3">
      <c r="B718" s="24" t="s">
        <v>0</v>
      </c>
      <c r="C718" s="17">
        <v>2</v>
      </c>
      <c r="D718" s="39"/>
      <c r="E718" s="15"/>
    </row>
    <row r="719" spans="2:5" x14ac:dyDescent="0.3">
      <c r="B719" s="25" t="s">
        <v>4</v>
      </c>
      <c r="C719" s="17">
        <v>2</v>
      </c>
      <c r="D719" s="39"/>
      <c r="E719" s="15"/>
    </row>
    <row r="720" spans="2:5" x14ac:dyDescent="0.3">
      <c r="B720" s="24" t="s">
        <v>6</v>
      </c>
      <c r="C720" s="17">
        <v>5</v>
      </c>
      <c r="D720" s="39"/>
      <c r="E720" s="15"/>
    </row>
    <row r="721" spans="2:5" x14ac:dyDescent="0.3">
      <c r="B721" s="25" t="s">
        <v>5</v>
      </c>
      <c r="C721" s="17">
        <v>2</v>
      </c>
      <c r="D721" s="39"/>
      <c r="E721" s="15"/>
    </row>
    <row r="722" spans="2:5" x14ac:dyDescent="0.3">
      <c r="B722" s="25" t="s">
        <v>3</v>
      </c>
      <c r="C722" s="17">
        <v>2</v>
      </c>
      <c r="D722" s="39"/>
      <c r="E722" s="15"/>
    </row>
    <row r="723" spans="2:5" x14ac:dyDescent="0.3">
      <c r="B723" s="25" t="s">
        <v>1</v>
      </c>
      <c r="C723" s="17">
        <v>1</v>
      </c>
      <c r="D723" s="39"/>
      <c r="E723" s="15"/>
    </row>
    <row r="724" spans="2:5" x14ac:dyDescent="0.3">
      <c r="B724" s="11" t="s">
        <v>77</v>
      </c>
      <c r="C724" s="12">
        <v>71</v>
      </c>
      <c r="D724" s="44">
        <f>C725/C724</f>
        <v>0.19718309859154928</v>
      </c>
      <c r="E724" s="45">
        <f>C725/(C724-C727-C730-C731)</f>
        <v>0.35897435897435898</v>
      </c>
    </row>
    <row r="725" spans="2:5" x14ac:dyDescent="0.3">
      <c r="B725" s="24" t="s">
        <v>81</v>
      </c>
      <c r="C725" s="17">
        <v>14</v>
      </c>
      <c r="D725" s="39"/>
      <c r="E725" s="15"/>
    </row>
    <row r="726" spans="2:5" x14ac:dyDescent="0.3">
      <c r="B726" s="24" t="s">
        <v>0</v>
      </c>
      <c r="C726" s="17">
        <v>26</v>
      </c>
      <c r="D726" s="39"/>
      <c r="E726" s="15"/>
    </row>
    <row r="727" spans="2:5" x14ac:dyDescent="0.3">
      <c r="B727" s="25" t="s">
        <v>3</v>
      </c>
      <c r="C727" s="17">
        <v>2</v>
      </c>
      <c r="D727" s="39"/>
      <c r="E727" s="15"/>
    </row>
    <row r="728" spans="2:5" x14ac:dyDescent="0.3">
      <c r="B728" s="25" t="s">
        <v>4</v>
      </c>
      <c r="C728" s="17">
        <v>24</v>
      </c>
      <c r="D728" s="39"/>
      <c r="E728" s="15"/>
    </row>
    <row r="729" spans="2:5" x14ac:dyDescent="0.3">
      <c r="B729" s="24" t="s">
        <v>6</v>
      </c>
      <c r="C729" s="17">
        <v>31</v>
      </c>
      <c r="D729" s="39"/>
      <c r="E729" s="15"/>
    </row>
    <row r="730" spans="2:5" x14ac:dyDescent="0.3">
      <c r="B730" s="25" t="s">
        <v>5</v>
      </c>
      <c r="C730" s="17">
        <v>27</v>
      </c>
      <c r="D730" s="39"/>
      <c r="E730" s="15"/>
    </row>
    <row r="731" spans="2:5" x14ac:dyDescent="0.3">
      <c r="B731" s="25" t="s">
        <v>3</v>
      </c>
      <c r="C731" s="17">
        <v>3</v>
      </c>
      <c r="D731" s="39"/>
      <c r="E731" s="15"/>
    </row>
    <row r="732" spans="2:5" x14ac:dyDescent="0.3">
      <c r="B732" s="25" t="s">
        <v>1</v>
      </c>
      <c r="C732" s="17">
        <v>1</v>
      </c>
      <c r="D732" s="39"/>
      <c r="E732" s="15"/>
    </row>
    <row r="733" spans="2:5" x14ac:dyDescent="0.3">
      <c r="B733" s="11" t="s">
        <v>58</v>
      </c>
      <c r="C733" s="12">
        <v>203</v>
      </c>
      <c r="D733" s="44">
        <f>C734/C733</f>
        <v>0.23645320197044334</v>
      </c>
      <c r="E733" s="45">
        <f>C734/(C733-C736-C740-C741)</f>
        <v>0.41025641025641024</v>
      </c>
    </row>
    <row r="734" spans="2:5" x14ac:dyDescent="0.3">
      <c r="B734" s="24" t="s">
        <v>81</v>
      </c>
      <c r="C734" s="17">
        <v>48</v>
      </c>
      <c r="D734" s="39"/>
      <c r="E734" s="15"/>
    </row>
    <row r="735" spans="2:5" x14ac:dyDescent="0.3">
      <c r="B735" s="24" t="s">
        <v>0</v>
      </c>
      <c r="C735" s="17">
        <v>63</v>
      </c>
      <c r="D735" s="39"/>
      <c r="E735" s="15"/>
    </row>
    <row r="736" spans="2:5" x14ac:dyDescent="0.3">
      <c r="B736" s="25" t="s">
        <v>5</v>
      </c>
      <c r="C736" s="17">
        <v>1</v>
      </c>
      <c r="D736" s="39"/>
      <c r="E736" s="15"/>
    </row>
    <row r="737" spans="2:5" x14ac:dyDescent="0.3">
      <c r="B737" s="25" t="s">
        <v>4</v>
      </c>
      <c r="C737" s="17">
        <v>57</v>
      </c>
      <c r="D737" s="39"/>
      <c r="E737" s="15"/>
    </row>
    <row r="738" spans="2:5" x14ac:dyDescent="0.3">
      <c r="B738" s="25" t="s">
        <v>2</v>
      </c>
      <c r="C738" s="17">
        <v>5</v>
      </c>
      <c r="D738" s="39"/>
      <c r="E738" s="15"/>
    </row>
    <row r="739" spans="2:5" x14ac:dyDescent="0.3">
      <c r="B739" s="24" t="s">
        <v>6</v>
      </c>
      <c r="C739" s="17">
        <v>92</v>
      </c>
      <c r="D739" s="39"/>
      <c r="E739" s="15"/>
    </row>
    <row r="740" spans="2:5" x14ac:dyDescent="0.3">
      <c r="B740" s="25" t="s">
        <v>5</v>
      </c>
      <c r="C740" s="17">
        <v>76</v>
      </c>
      <c r="D740" s="39"/>
      <c r="E740" s="15"/>
    </row>
    <row r="741" spans="2:5" x14ac:dyDescent="0.3">
      <c r="B741" s="25" t="s">
        <v>3</v>
      </c>
      <c r="C741" s="17">
        <v>9</v>
      </c>
      <c r="D741" s="39"/>
      <c r="E741" s="15"/>
    </row>
    <row r="742" spans="2:5" x14ac:dyDescent="0.3">
      <c r="B742" s="25" t="s">
        <v>2</v>
      </c>
      <c r="C742" s="17">
        <v>1</v>
      </c>
      <c r="D742" s="39"/>
      <c r="E742" s="15"/>
    </row>
    <row r="743" spans="2:5" x14ac:dyDescent="0.3">
      <c r="B743" s="25" t="s">
        <v>1</v>
      </c>
      <c r="C743" s="17">
        <v>6</v>
      </c>
      <c r="D743" s="39"/>
      <c r="E743" s="15"/>
    </row>
    <row r="744" spans="2:5" x14ac:dyDescent="0.3">
      <c r="B744" s="11" t="s">
        <v>37</v>
      </c>
      <c r="C744" s="12">
        <v>35</v>
      </c>
      <c r="D744" s="44">
        <f>C745/C744</f>
        <v>0.7142857142857143</v>
      </c>
      <c r="E744" s="45">
        <f>C745/(C744-C747-C748)</f>
        <v>0.96153846153846156</v>
      </c>
    </row>
    <row r="745" spans="2:5" x14ac:dyDescent="0.3">
      <c r="B745" s="24" t="s">
        <v>81</v>
      </c>
      <c r="C745" s="17">
        <v>25</v>
      </c>
      <c r="D745" s="39"/>
      <c r="E745" s="15"/>
    </row>
    <row r="746" spans="2:5" x14ac:dyDescent="0.3">
      <c r="B746" s="24" t="s">
        <v>6</v>
      </c>
      <c r="C746" s="17">
        <v>10</v>
      </c>
      <c r="D746" s="39"/>
      <c r="E746" s="15"/>
    </row>
    <row r="747" spans="2:5" x14ac:dyDescent="0.3">
      <c r="B747" s="25" t="s">
        <v>5</v>
      </c>
      <c r="C747" s="17">
        <v>6</v>
      </c>
      <c r="D747" s="39"/>
      <c r="E747" s="15"/>
    </row>
    <row r="748" spans="2:5" x14ac:dyDescent="0.3">
      <c r="B748" s="25" t="s">
        <v>3</v>
      </c>
      <c r="C748" s="17">
        <v>3</v>
      </c>
      <c r="D748" s="39"/>
      <c r="E748" s="15"/>
    </row>
    <row r="749" spans="2:5" x14ac:dyDescent="0.3">
      <c r="B749" s="25" t="s">
        <v>1</v>
      </c>
      <c r="C749" s="17">
        <v>1</v>
      </c>
      <c r="D749" s="39"/>
      <c r="E749" s="15"/>
    </row>
    <row r="750" spans="2:5" x14ac:dyDescent="0.3">
      <c r="B750" s="11" t="s">
        <v>72</v>
      </c>
      <c r="C750" s="12">
        <v>56</v>
      </c>
      <c r="D750" s="44">
        <f>C751/C750</f>
        <v>0.7142857142857143</v>
      </c>
      <c r="E750" s="45">
        <f>C751/(C750-C755-C756)</f>
        <v>0.88888888888888884</v>
      </c>
    </row>
    <row r="751" spans="2:5" x14ac:dyDescent="0.3">
      <c r="B751" s="24" t="s">
        <v>81</v>
      </c>
      <c r="C751" s="17">
        <v>40</v>
      </c>
      <c r="D751" s="39"/>
      <c r="E751" s="15"/>
    </row>
    <row r="752" spans="2:5" x14ac:dyDescent="0.3">
      <c r="B752" s="24" t="s">
        <v>0</v>
      </c>
      <c r="C752" s="17">
        <v>5</v>
      </c>
      <c r="D752" s="39"/>
      <c r="E752" s="15"/>
    </row>
    <row r="753" spans="2:5" x14ac:dyDescent="0.3">
      <c r="B753" s="25" t="s">
        <v>4</v>
      </c>
      <c r="C753" s="17">
        <v>5</v>
      </c>
      <c r="D753" s="39"/>
      <c r="E753" s="15"/>
    </row>
    <row r="754" spans="2:5" x14ac:dyDescent="0.3">
      <c r="B754" s="24" t="s">
        <v>6</v>
      </c>
      <c r="C754" s="17">
        <v>11</v>
      </c>
      <c r="D754" s="39"/>
      <c r="E754" s="15"/>
    </row>
    <row r="755" spans="2:5" x14ac:dyDescent="0.3">
      <c r="B755" s="25" t="s">
        <v>5</v>
      </c>
      <c r="C755" s="17">
        <v>10</v>
      </c>
      <c r="D755" s="39"/>
      <c r="E755" s="15"/>
    </row>
    <row r="756" spans="2:5" x14ac:dyDescent="0.3">
      <c r="B756" s="25" t="s">
        <v>3</v>
      </c>
      <c r="C756" s="17">
        <v>1</v>
      </c>
      <c r="D756" s="39"/>
      <c r="E756" s="15"/>
    </row>
    <row r="757" spans="2:5" x14ac:dyDescent="0.3">
      <c r="B757" s="11" t="s">
        <v>78</v>
      </c>
      <c r="C757" s="12">
        <v>31</v>
      </c>
      <c r="D757" s="44">
        <f>C758/C757</f>
        <v>0.54838709677419351</v>
      </c>
      <c r="E757" s="45">
        <f>C758/(C757-C762-C763)</f>
        <v>0.80952380952380953</v>
      </c>
    </row>
    <row r="758" spans="2:5" x14ac:dyDescent="0.3">
      <c r="B758" s="24" t="s">
        <v>81</v>
      </c>
      <c r="C758" s="17">
        <v>17</v>
      </c>
      <c r="D758" s="39"/>
      <c r="E758" s="15"/>
    </row>
    <row r="759" spans="2:5" x14ac:dyDescent="0.3">
      <c r="B759" s="24" t="s">
        <v>0</v>
      </c>
      <c r="C759" s="17">
        <v>4</v>
      </c>
      <c r="D759" s="39"/>
      <c r="E759" s="15"/>
    </row>
    <row r="760" spans="2:5" x14ac:dyDescent="0.3">
      <c r="B760" s="25" t="s">
        <v>4</v>
      </c>
      <c r="C760" s="17">
        <v>4</v>
      </c>
      <c r="D760" s="39"/>
      <c r="E760" s="15"/>
    </row>
    <row r="761" spans="2:5" x14ac:dyDescent="0.3">
      <c r="B761" s="24" t="s">
        <v>6</v>
      </c>
      <c r="C761" s="17">
        <v>10</v>
      </c>
      <c r="D761" s="39"/>
      <c r="E761" s="15"/>
    </row>
    <row r="762" spans="2:5" x14ac:dyDescent="0.3">
      <c r="B762" s="25" t="s">
        <v>5</v>
      </c>
      <c r="C762" s="17">
        <v>9</v>
      </c>
      <c r="D762" s="39"/>
      <c r="E762" s="15"/>
    </row>
    <row r="763" spans="2:5" x14ac:dyDescent="0.3">
      <c r="B763" s="25" t="s">
        <v>3</v>
      </c>
      <c r="C763" s="17">
        <v>1</v>
      </c>
      <c r="D763" s="39"/>
      <c r="E763" s="15"/>
    </row>
    <row r="764" spans="2:5" x14ac:dyDescent="0.3">
      <c r="B764" s="11" t="s">
        <v>79</v>
      </c>
      <c r="C764" s="12">
        <v>22</v>
      </c>
      <c r="D764" s="44">
        <f>C765/C764</f>
        <v>0.59090909090909094</v>
      </c>
      <c r="E764" s="45">
        <f>C765/(C764-C769)</f>
        <v>0.72222222222222221</v>
      </c>
    </row>
    <row r="765" spans="2:5" x14ac:dyDescent="0.3">
      <c r="B765" s="24" t="s">
        <v>81</v>
      </c>
      <c r="C765" s="17">
        <v>13</v>
      </c>
      <c r="D765" s="39"/>
      <c r="E765" s="15"/>
    </row>
    <row r="766" spans="2:5" x14ac:dyDescent="0.3">
      <c r="B766" s="24" t="s">
        <v>0</v>
      </c>
      <c r="C766" s="17">
        <v>4</v>
      </c>
      <c r="D766" s="39"/>
      <c r="E766" s="15"/>
    </row>
    <row r="767" spans="2:5" x14ac:dyDescent="0.3">
      <c r="B767" s="25" t="s">
        <v>4</v>
      </c>
      <c r="C767" s="17">
        <v>4</v>
      </c>
      <c r="D767" s="39"/>
      <c r="E767" s="15"/>
    </row>
    <row r="768" spans="2:5" x14ac:dyDescent="0.3">
      <c r="B768" s="24" t="s">
        <v>6</v>
      </c>
      <c r="C768" s="17">
        <v>5</v>
      </c>
      <c r="D768" s="39"/>
      <c r="E768" s="15"/>
    </row>
    <row r="769" spans="2:5" x14ac:dyDescent="0.3">
      <c r="B769" s="25" t="s">
        <v>5</v>
      </c>
      <c r="C769" s="17">
        <v>4</v>
      </c>
      <c r="D769" s="39"/>
      <c r="E769" s="15"/>
    </row>
    <row r="770" spans="2:5" ht="15" thickBot="1" x14ac:dyDescent="0.35">
      <c r="B770" s="25" t="s">
        <v>1</v>
      </c>
      <c r="C770" s="17">
        <v>1</v>
      </c>
      <c r="D770" s="39"/>
      <c r="E770" s="15"/>
    </row>
    <row r="771" spans="2:5" ht="15" thickBot="1" x14ac:dyDescent="0.35">
      <c r="B771" s="8" t="s">
        <v>29</v>
      </c>
      <c r="C771" s="9">
        <v>1964</v>
      </c>
      <c r="D771" s="42">
        <f>(C773+C784+C792+C794+C802+C813+C822+C832+C841+C849+C858+C867+C875+C880+C892+C900+C907+C911+C922+C928+C937+C948+C950+C958+C962+C970+C979)/C771</f>
        <v>0.38492871690427699</v>
      </c>
      <c r="E771" s="43">
        <f>(C773+C784+C792+C794+C802+C813+C822+C832+C841+C849+C858+C867+C875+C880+C892+C900+C907+C911+C922+C928+C937+C948+C950+C958+C962+C970+C979)/(C771-C775-C778-C779-C788-C807-C808-C817-C818-C824-C827-C828-C837-C851-C854-C855-C862-C871-C877-C882-C886-C887-C894-C904-C916-C917-C933-C934-C942-C943-C954-C960-C966-C974-C975-C981-C985)</f>
        <v>0.43826086956521737</v>
      </c>
    </row>
    <row r="772" spans="2:5" x14ac:dyDescent="0.3">
      <c r="B772" s="11" t="s">
        <v>80</v>
      </c>
      <c r="C772" s="12">
        <v>100</v>
      </c>
      <c r="D772" s="44">
        <f>C773/C772</f>
        <v>0.28999999999999998</v>
      </c>
      <c r="E772" s="45">
        <f>C773/(C772-C775-C778-C779)</f>
        <v>0.34523809523809523</v>
      </c>
    </row>
    <row r="773" spans="2:5" x14ac:dyDescent="0.3">
      <c r="B773" s="24" t="s">
        <v>81</v>
      </c>
      <c r="C773" s="17">
        <v>29</v>
      </c>
      <c r="D773" s="39"/>
      <c r="E773" s="15"/>
    </row>
    <row r="774" spans="2:5" x14ac:dyDescent="0.3">
      <c r="B774" s="24" t="s">
        <v>0</v>
      </c>
      <c r="C774" s="17">
        <v>13</v>
      </c>
      <c r="D774" s="39"/>
      <c r="E774" s="15"/>
    </row>
    <row r="775" spans="2:5" x14ac:dyDescent="0.3">
      <c r="B775" s="25" t="s">
        <v>3</v>
      </c>
      <c r="C775" s="17">
        <v>1</v>
      </c>
      <c r="D775" s="39"/>
      <c r="E775" s="15"/>
    </row>
    <row r="776" spans="2:5" x14ac:dyDescent="0.3">
      <c r="B776" s="25" t="s">
        <v>4</v>
      </c>
      <c r="C776" s="17">
        <v>12</v>
      </c>
      <c r="D776" s="39"/>
      <c r="E776" s="15"/>
    </row>
    <row r="777" spans="2:5" x14ac:dyDescent="0.3">
      <c r="B777" s="24" t="s">
        <v>6</v>
      </c>
      <c r="C777" s="17">
        <v>58</v>
      </c>
      <c r="D777" s="39"/>
      <c r="E777" s="15"/>
    </row>
    <row r="778" spans="2:5" x14ac:dyDescent="0.3">
      <c r="B778" s="25" t="s">
        <v>5</v>
      </c>
      <c r="C778" s="17">
        <v>3</v>
      </c>
      <c r="D778" s="39"/>
      <c r="E778" s="15"/>
    </row>
    <row r="779" spans="2:5" x14ac:dyDescent="0.3">
      <c r="B779" s="25" t="s">
        <v>3</v>
      </c>
      <c r="C779" s="17">
        <v>12</v>
      </c>
      <c r="D779" s="39"/>
      <c r="E779" s="15"/>
    </row>
    <row r="780" spans="2:5" x14ac:dyDescent="0.3">
      <c r="B780" s="25" t="s">
        <v>4</v>
      </c>
      <c r="C780" s="17">
        <v>35</v>
      </c>
      <c r="D780" s="39"/>
      <c r="E780" s="15"/>
    </row>
    <row r="781" spans="2:5" x14ac:dyDescent="0.3">
      <c r="B781" s="25" t="s">
        <v>2</v>
      </c>
      <c r="C781" s="17">
        <v>2</v>
      </c>
      <c r="D781" s="39"/>
      <c r="E781" s="15"/>
    </row>
    <row r="782" spans="2:5" x14ac:dyDescent="0.3">
      <c r="B782" s="25" t="s">
        <v>1</v>
      </c>
      <c r="C782" s="17">
        <v>6</v>
      </c>
      <c r="D782" s="39"/>
      <c r="E782" s="15"/>
    </row>
    <row r="783" spans="2:5" x14ac:dyDescent="0.3">
      <c r="B783" s="11" t="s">
        <v>38</v>
      </c>
      <c r="C783" s="12">
        <v>36</v>
      </c>
      <c r="D783" s="44">
        <f>C784/C783</f>
        <v>0.3888888888888889</v>
      </c>
      <c r="E783" s="45">
        <f>C784/(C783-C788)</f>
        <v>0.41176470588235292</v>
      </c>
    </row>
    <row r="784" spans="2:5" x14ac:dyDescent="0.3">
      <c r="B784" s="24" t="s">
        <v>81</v>
      </c>
      <c r="C784" s="17">
        <v>14</v>
      </c>
      <c r="D784" s="39"/>
      <c r="E784" s="15"/>
    </row>
    <row r="785" spans="2:5" x14ac:dyDescent="0.3">
      <c r="B785" s="24" t="s">
        <v>0</v>
      </c>
      <c r="C785" s="17">
        <v>6</v>
      </c>
      <c r="D785" s="39"/>
      <c r="E785" s="15"/>
    </row>
    <row r="786" spans="2:5" x14ac:dyDescent="0.3">
      <c r="B786" s="25" t="s">
        <v>4</v>
      </c>
      <c r="C786" s="17">
        <v>6</v>
      </c>
      <c r="D786" s="39"/>
      <c r="E786" s="15"/>
    </row>
    <row r="787" spans="2:5" x14ac:dyDescent="0.3">
      <c r="B787" s="24" t="s">
        <v>6</v>
      </c>
      <c r="C787" s="17">
        <v>16</v>
      </c>
      <c r="D787" s="39"/>
      <c r="E787" s="15"/>
    </row>
    <row r="788" spans="2:5" x14ac:dyDescent="0.3">
      <c r="B788" s="25" t="s">
        <v>5</v>
      </c>
      <c r="C788" s="17">
        <v>2</v>
      </c>
      <c r="D788" s="39"/>
      <c r="E788" s="15"/>
    </row>
    <row r="789" spans="2:5" x14ac:dyDescent="0.3">
      <c r="B789" s="25" t="s">
        <v>4</v>
      </c>
      <c r="C789" s="17">
        <v>10</v>
      </c>
      <c r="D789" s="39"/>
      <c r="E789" s="15"/>
    </row>
    <row r="790" spans="2:5" x14ac:dyDescent="0.3">
      <c r="B790" s="25" t="s">
        <v>1</v>
      </c>
      <c r="C790" s="17">
        <v>4</v>
      </c>
      <c r="D790" s="39"/>
      <c r="E790" s="15"/>
    </row>
    <row r="791" spans="2:5" x14ac:dyDescent="0.3">
      <c r="B791" s="11" t="s">
        <v>43</v>
      </c>
      <c r="C791" s="12">
        <v>1</v>
      </c>
      <c r="D791" s="44">
        <f>C792/C791</f>
        <v>1</v>
      </c>
      <c r="E791" s="45">
        <v>1</v>
      </c>
    </row>
    <row r="792" spans="2:5" x14ac:dyDescent="0.3">
      <c r="B792" s="24" t="s">
        <v>81</v>
      </c>
      <c r="C792" s="17">
        <v>1</v>
      </c>
      <c r="D792" s="39"/>
      <c r="E792" s="15"/>
    </row>
    <row r="793" spans="2:5" x14ac:dyDescent="0.3">
      <c r="B793" s="11" t="s">
        <v>40</v>
      </c>
      <c r="C793" s="12">
        <v>70</v>
      </c>
      <c r="D793" s="44">
        <f>C794/C793</f>
        <v>0.35714285714285715</v>
      </c>
      <c r="E793" s="45">
        <f>C794/C793</f>
        <v>0.35714285714285715</v>
      </c>
    </row>
    <row r="794" spans="2:5" x14ac:dyDescent="0.3">
      <c r="B794" s="24" t="s">
        <v>81</v>
      </c>
      <c r="C794" s="17">
        <v>25</v>
      </c>
      <c r="D794" s="39"/>
      <c r="E794" s="15"/>
    </row>
    <row r="795" spans="2:5" x14ac:dyDescent="0.3">
      <c r="B795" s="24" t="s">
        <v>0</v>
      </c>
      <c r="C795" s="17">
        <v>40</v>
      </c>
      <c r="D795" s="39"/>
      <c r="E795" s="15"/>
    </row>
    <row r="796" spans="2:5" x14ac:dyDescent="0.3">
      <c r="B796" s="25" t="s">
        <v>4</v>
      </c>
      <c r="C796" s="17">
        <v>39</v>
      </c>
      <c r="D796" s="39"/>
      <c r="E796" s="15"/>
    </row>
    <row r="797" spans="2:5" x14ac:dyDescent="0.3">
      <c r="B797" s="25" t="s">
        <v>1</v>
      </c>
      <c r="C797" s="17">
        <v>1</v>
      </c>
      <c r="D797" s="39"/>
      <c r="E797" s="15"/>
    </row>
    <row r="798" spans="2:5" x14ac:dyDescent="0.3">
      <c r="B798" s="24" t="s">
        <v>6</v>
      </c>
      <c r="C798" s="17">
        <v>5</v>
      </c>
      <c r="D798" s="39"/>
      <c r="E798" s="15"/>
    </row>
    <row r="799" spans="2:5" x14ac:dyDescent="0.3">
      <c r="B799" s="25" t="s">
        <v>4</v>
      </c>
      <c r="C799" s="17">
        <v>3</v>
      </c>
      <c r="D799" s="39"/>
      <c r="E799" s="15"/>
    </row>
    <row r="800" spans="2:5" x14ac:dyDescent="0.3">
      <c r="B800" s="25" t="s">
        <v>2</v>
      </c>
      <c r="C800" s="17">
        <v>2</v>
      </c>
      <c r="D800" s="39"/>
      <c r="E800" s="15"/>
    </row>
    <row r="801" spans="2:5" x14ac:dyDescent="0.3">
      <c r="B801" s="11" t="s">
        <v>42</v>
      </c>
      <c r="C801" s="12">
        <v>545</v>
      </c>
      <c r="D801" s="44">
        <f>C802/C801</f>
        <v>0.38165137614678901</v>
      </c>
      <c r="E801" s="45">
        <f>C802/(C801-C807-C808)</f>
        <v>0.44924406047516197</v>
      </c>
    </row>
    <row r="802" spans="2:5" x14ac:dyDescent="0.3">
      <c r="B802" s="24" t="s">
        <v>81</v>
      </c>
      <c r="C802" s="17">
        <v>208</v>
      </c>
      <c r="D802" s="39"/>
      <c r="E802" s="15"/>
    </row>
    <row r="803" spans="2:5" x14ac:dyDescent="0.3">
      <c r="B803" s="24" t="s">
        <v>0</v>
      </c>
      <c r="C803" s="17">
        <v>114</v>
      </c>
      <c r="D803" s="39"/>
      <c r="E803" s="15"/>
    </row>
    <row r="804" spans="2:5" x14ac:dyDescent="0.3">
      <c r="B804" s="25" t="s">
        <v>4</v>
      </c>
      <c r="C804" s="17">
        <v>102</v>
      </c>
      <c r="D804" s="39"/>
      <c r="E804" s="15"/>
    </row>
    <row r="805" spans="2:5" x14ac:dyDescent="0.3">
      <c r="B805" s="25" t="s">
        <v>1</v>
      </c>
      <c r="C805" s="17">
        <v>12</v>
      </c>
      <c r="D805" s="39"/>
      <c r="E805" s="15"/>
    </row>
    <row r="806" spans="2:5" x14ac:dyDescent="0.3">
      <c r="B806" s="24" t="s">
        <v>6</v>
      </c>
      <c r="C806" s="17">
        <v>223</v>
      </c>
      <c r="D806" s="39"/>
      <c r="E806" s="15"/>
    </row>
    <row r="807" spans="2:5" x14ac:dyDescent="0.3">
      <c r="B807" s="25" t="s">
        <v>5</v>
      </c>
      <c r="C807" s="17">
        <v>38</v>
      </c>
      <c r="D807" s="39"/>
      <c r="E807" s="15"/>
    </row>
    <row r="808" spans="2:5" x14ac:dyDescent="0.3">
      <c r="B808" s="25" t="s">
        <v>3</v>
      </c>
      <c r="C808" s="17">
        <v>44</v>
      </c>
      <c r="D808" s="39"/>
      <c r="E808" s="15"/>
    </row>
    <row r="809" spans="2:5" x14ac:dyDescent="0.3">
      <c r="B809" s="25" t="s">
        <v>4</v>
      </c>
      <c r="C809" s="17">
        <v>86</v>
      </c>
      <c r="D809" s="39"/>
      <c r="E809" s="15"/>
    </row>
    <row r="810" spans="2:5" x14ac:dyDescent="0.3">
      <c r="B810" s="25" t="s">
        <v>2</v>
      </c>
      <c r="C810" s="17">
        <v>14</v>
      </c>
      <c r="D810" s="39"/>
      <c r="E810" s="15"/>
    </row>
    <row r="811" spans="2:5" x14ac:dyDescent="0.3">
      <c r="B811" s="25" t="s">
        <v>1</v>
      </c>
      <c r="C811" s="17">
        <v>41</v>
      </c>
      <c r="D811" s="39"/>
      <c r="E811" s="15"/>
    </row>
    <row r="812" spans="2:5" x14ac:dyDescent="0.3">
      <c r="B812" s="11" t="s">
        <v>44</v>
      </c>
      <c r="C812" s="12">
        <v>13</v>
      </c>
      <c r="D812" s="44">
        <f>C813/C812</f>
        <v>0.38461538461538464</v>
      </c>
      <c r="E812" s="45">
        <f>C813/(C812-C817-C818)</f>
        <v>0.45454545454545453</v>
      </c>
    </row>
    <row r="813" spans="2:5" x14ac:dyDescent="0.3">
      <c r="B813" s="24" t="s">
        <v>81</v>
      </c>
      <c r="C813" s="17">
        <v>5</v>
      </c>
      <c r="D813" s="39"/>
      <c r="E813" s="15"/>
    </row>
    <row r="814" spans="2:5" x14ac:dyDescent="0.3">
      <c r="B814" s="24" t="s">
        <v>0</v>
      </c>
      <c r="C814" s="17">
        <v>1</v>
      </c>
      <c r="D814" s="39"/>
      <c r="E814" s="15"/>
    </row>
    <row r="815" spans="2:5" x14ac:dyDescent="0.3">
      <c r="B815" s="25" t="s">
        <v>4</v>
      </c>
      <c r="C815" s="17">
        <v>1</v>
      </c>
      <c r="D815" s="39"/>
      <c r="E815" s="15"/>
    </row>
    <row r="816" spans="2:5" x14ac:dyDescent="0.3">
      <c r="B816" s="24" t="s">
        <v>6</v>
      </c>
      <c r="C816" s="17">
        <v>7</v>
      </c>
      <c r="D816" s="39"/>
      <c r="E816" s="15"/>
    </row>
    <row r="817" spans="2:5" x14ac:dyDescent="0.3">
      <c r="B817" s="25" t="s">
        <v>5</v>
      </c>
      <c r="C817" s="17">
        <v>1</v>
      </c>
      <c r="D817" s="39"/>
      <c r="E817" s="15"/>
    </row>
    <row r="818" spans="2:5" x14ac:dyDescent="0.3">
      <c r="B818" s="25" t="s">
        <v>3</v>
      </c>
      <c r="C818" s="17">
        <v>1</v>
      </c>
      <c r="D818" s="39"/>
      <c r="E818" s="15"/>
    </row>
    <row r="819" spans="2:5" x14ac:dyDescent="0.3">
      <c r="B819" s="25" t="s">
        <v>4</v>
      </c>
      <c r="C819" s="17">
        <v>3</v>
      </c>
      <c r="D819" s="39"/>
      <c r="E819" s="15"/>
    </row>
    <row r="820" spans="2:5" x14ac:dyDescent="0.3">
      <c r="B820" s="25" t="s">
        <v>1</v>
      </c>
      <c r="C820" s="17">
        <v>2</v>
      </c>
      <c r="D820" s="39"/>
      <c r="E820" s="15"/>
    </row>
    <row r="821" spans="2:5" x14ac:dyDescent="0.3">
      <c r="B821" s="11" t="s">
        <v>45</v>
      </c>
      <c r="C821" s="12">
        <v>112</v>
      </c>
      <c r="D821" s="44">
        <f>C822/C821</f>
        <v>0.14285714285714285</v>
      </c>
      <c r="E821" s="45">
        <f>C822/(C821-C824-C827-C828)</f>
        <v>0.15238095238095239</v>
      </c>
    </row>
    <row r="822" spans="2:5" x14ac:dyDescent="0.3">
      <c r="B822" s="24" t="s">
        <v>81</v>
      </c>
      <c r="C822" s="17">
        <v>16</v>
      </c>
      <c r="D822" s="39"/>
      <c r="E822" s="15"/>
    </row>
    <row r="823" spans="2:5" x14ac:dyDescent="0.3">
      <c r="B823" s="24" t="s">
        <v>0</v>
      </c>
      <c r="C823" s="17">
        <v>62</v>
      </c>
      <c r="D823" s="39"/>
      <c r="E823" s="15"/>
    </row>
    <row r="824" spans="2:5" x14ac:dyDescent="0.3">
      <c r="B824" s="25" t="s">
        <v>3</v>
      </c>
      <c r="C824" s="17">
        <v>1</v>
      </c>
      <c r="D824" s="39"/>
      <c r="E824" s="15"/>
    </row>
    <row r="825" spans="2:5" x14ac:dyDescent="0.3">
      <c r="B825" s="25" t="s">
        <v>4</v>
      </c>
      <c r="C825" s="17">
        <v>61</v>
      </c>
      <c r="D825" s="39"/>
      <c r="E825" s="15"/>
    </row>
    <row r="826" spans="2:5" x14ac:dyDescent="0.3">
      <c r="B826" s="24" t="s">
        <v>6</v>
      </c>
      <c r="C826" s="17">
        <v>34</v>
      </c>
      <c r="D826" s="39"/>
      <c r="E826" s="15"/>
    </row>
    <row r="827" spans="2:5" x14ac:dyDescent="0.3">
      <c r="B827" s="25" t="s">
        <v>5</v>
      </c>
      <c r="C827" s="17">
        <v>3</v>
      </c>
      <c r="D827" s="39"/>
      <c r="E827" s="15"/>
    </row>
    <row r="828" spans="2:5" x14ac:dyDescent="0.3">
      <c r="B828" s="25" t="s">
        <v>3</v>
      </c>
      <c r="C828" s="17">
        <v>3</v>
      </c>
      <c r="D828" s="39"/>
      <c r="E828" s="15"/>
    </row>
    <row r="829" spans="2:5" x14ac:dyDescent="0.3">
      <c r="B829" s="25" t="s">
        <v>4</v>
      </c>
      <c r="C829" s="17">
        <v>27</v>
      </c>
      <c r="D829" s="39"/>
      <c r="E829" s="15"/>
    </row>
    <row r="830" spans="2:5" x14ac:dyDescent="0.3">
      <c r="B830" s="25" t="s">
        <v>1</v>
      </c>
      <c r="C830" s="17">
        <v>1</v>
      </c>
      <c r="D830" s="39"/>
      <c r="E830" s="15"/>
    </row>
    <row r="831" spans="2:5" x14ac:dyDescent="0.3">
      <c r="B831" s="11" t="s">
        <v>64</v>
      </c>
      <c r="C831" s="12">
        <v>22</v>
      </c>
      <c r="D831" s="44">
        <f>C832/C831</f>
        <v>0.59090909090909094</v>
      </c>
      <c r="E831" s="45">
        <f>C832/(C831-C837)</f>
        <v>0.61904761904761907</v>
      </c>
    </row>
    <row r="832" spans="2:5" x14ac:dyDescent="0.3">
      <c r="B832" s="24" t="s">
        <v>81</v>
      </c>
      <c r="C832" s="17">
        <v>13</v>
      </c>
      <c r="D832" s="39"/>
      <c r="E832" s="15"/>
    </row>
    <row r="833" spans="2:5" x14ac:dyDescent="0.3">
      <c r="B833" s="24" t="s">
        <v>0</v>
      </c>
      <c r="C833" s="17">
        <v>3</v>
      </c>
      <c r="D833" s="39"/>
      <c r="E833" s="15"/>
    </row>
    <row r="834" spans="2:5" x14ac:dyDescent="0.3">
      <c r="B834" s="25" t="s">
        <v>4</v>
      </c>
      <c r="C834" s="17">
        <v>2</v>
      </c>
      <c r="D834" s="39"/>
      <c r="E834" s="15"/>
    </row>
    <row r="835" spans="2:5" x14ac:dyDescent="0.3">
      <c r="B835" s="25" t="s">
        <v>1</v>
      </c>
      <c r="C835" s="17">
        <v>1</v>
      </c>
      <c r="D835" s="39"/>
      <c r="E835" s="15"/>
    </row>
    <row r="836" spans="2:5" x14ac:dyDescent="0.3">
      <c r="B836" s="24" t="s">
        <v>6</v>
      </c>
      <c r="C836" s="17">
        <v>6</v>
      </c>
      <c r="D836" s="39"/>
      <c r="E836" s="15"/>
    </row>
    <row r="837" spans="2:5" x14ac:dyDescent="0.3">
      <c r="B837" s="25" t="s">
        <v>3</v>
      </c>
      <c r="C837" s="17">
        <v>1</v>
      </c>
      <c r="D837" s="39"/>
      <c r="E837" s="15"/>
    </row>
    <row r="838" spans="2:5" x14ac:dyDescent="0.3">
      <c r="B838" s="25" t="s">
        <v>4</v>
      </c>
      <c r="C838" s="17">
        <v>4</v>
      </c>
      <c r="D838" s="39"/>
      <c r="E838" s="15"/>
    </row>
    <row r="839" spans="2:5" x14ac:dyDescent="0.3">
      <c r="B839" s="25" t="s">
        <v>1</v>
      </c>
      <c r="C839" s="17">
        <v>1</v>
      </c>
      <c r="D839" s="39"/>
      <c r="E839" s="15"/>
    </row>
    <row r="840" spans="2:5" x14ac:dyDescent="0.3">
      <c r="B840" s="11" t="s">
        <v>48</v>
      </c>
      <c r="C840" s="12">
        <v>31</v>
      </c>
      <c r="D840" s="44">
        <f>C841/C840</f>
        <v>0.58064516129032262</v>
      </c>
      <c r="E840" s="45">
        <v>0.57999999999999996</v>
      </c>
    </row>
    <row r="841" spans="2:5" x14ac:dyDescent="0.3">
      <c r="B841" s="24" t="s">
        <v>81</v>
      </c>
      <c r="C841" s="17">
        <v>18</v>
      </c>
      <c r="D841" s="39"/>
      <c r="E841" s="15"/>
    </row>
    <row r="842" spans="2:5" x14ac:dyDescent="0.3">
      <c r="B842" s="24" t="s">
        <v>0</v>
      </c>
      <c r="C842" s="17">
        <v>2</v>
      </c>
      <c r="D842" s="39"/>
      <c r="E842" s="15"/>
    </row>
    <row r="843" spans="2:5" x14ac:dyDescent="0.3">
      <c r="B843" s="25" t="s">
        <v>4</v>
      </c>
      <c r="C843" s="17">
        <v>2</v>
      </c>
      <c r="D843" s="39"/>
      <c r="E843" s="15"/>
    </row>
    <row r="844" spans="2:5" x14ac:dyDescent="0.3">
      <c r="B844" s="24" t="s">
        <v>6</v>
      </c>
      <c r="C844" s="17">
        <v>11</v>
      </c>
      <c r="D844" s="39"/>
      <c r="E844" s="15"/>
    </row>
    <row r="845" spans="2:5" x14ac:dyDescent="0.3">
      <c r="B845" s="25" t="s">
        <v>4</v>
      </c>
      <c r="C845" s="17">
        <v>8</v>
      </c>
      <c r="D845" s="39"/>
      <c r="E845" s="15"/>
    </row>
    <row r="846" spans="2:5" x14ac:dyDescent="0.3">
      <c r="B846" s="25" t="s">
        <v>2</v>
      </c>
      <c r="C846" s="17">
        <v>1</v>
      </c>
      <c r="D846" s="39"/>
      <c r="E846" s="15"/>
    </row>
    <row r="847" spans="2:5" x14ac:dyDescent="0.3">
      <c r="B847" s="25" t="s">
        <v>1</v>
      </c>
      <c r="C847" s="17">
        <v>2</v>
      </c>
      <c r="D847" s="39"/>
      <c r="E847" s="15"/>
    </row>
    <row r="848" spans="2:5" x14ac:dyDescent="0.3">
      <c r="B848" s="11" t="s">
        <v>53</v>
      </c>
      <c r="C848" s="12">
        <v>31</v>
      </c>
      <c r="D848" s="44">
        <f>C849/C848</f>
        <v>0.32258064516129031</v>
      </c>
      <c r="E848" s="45">
        <f>C849/(C848-C851-C854-C855)</f>
        <v>0.35714285714285715</v>
      </c>
    </row>
    <row r="849" spans="2:5" x14ac:dyDescent="0.3">
      <c r="B849" s="24" t="s">
        <v>81</v>
      </c>
      <c r="C849" s="17">
        <v>10</v>
      </c>
      <c r="D849" s="39"/>
      <c r="E849" s="15"/>
    </row>
    <row r="850" spans="2:5" x14ac:dyDescent="0.3">
      <c r="B850" s="24" t="s">
        <v>0</v>
      </c>
      <c r="C850" s="17">
        <v>4</v>
      </c>
      <c r="D850" s="39"/>
      <c r="E850" s="15"/>
    </row>
    <row r="851" spans="2:5" x14ac:dyDescent="0.3">
      <c r="B851" s="25" t="s">
        <v>3</v>
      </c>
      <c r="C851" s="17">
        <v>1</v>
      </c>
      <c r="D851" s="39"/>
      <c r="E851" s="15"/>
    </row>
    <row r="852" spans="2:5" x14ac:dyDescent="0.3">
      <c r="B852" s="25" t="s">
        <v>4</v>
      </c>
      <c r="C852" s="17">
        <v>3</v>
      </c>
      <c r="D852" s="39"/>
      <c r="E852" s="15"/>
    </row>
    <row r="853" spans="2:5" x14ac:dyDescent="0.3">
      <c r="B853" s="24" t="s">
        <v>6</v>
      </c>
      <c r="C853" s="17">
        <v>17</v>
      </c>
      <c r="D853" s="39"/>
      <c r="E853" s="15"/>
    </row>
    <row r="854" spans="2:5" x14ac:dyDescent="0.3">
      <c r="B854" s="25" t="s">
        <v>5</v>
      </c>
      <c r="C854" s="17">
        <v>1</v>
      </c>
      <c r="D854" s="39"/>
      <c r="E854" s="15"/>
    </row>
    <row r="855" spans="2:5" x14ac:dyDescent="0.3">
      <c r="B855" s="25" t="s">
        <v>3</v>
      </c>
      <c r="C855" s="17">
        <v>1</v>
      </c>
      <c r="D855" s="39"/>
      <c r="E855" s="15"/>
    </row>
    <row r="856" spans="2:5" x14ac:dyDescent="0.3">
      <c r="B856" s="25" t="s">
        <v>4</v>
      </c>
      <c r="C856" s="17">
        <v>15</v>
      </c>
      <c r="D856" s="39"/>
      <c r="E856" s="15"/>
    </row>
    <row r="857" spans="2:5" x14ac:dyDescent="0.3">
      <c r="B857" s="11" t="s">
        <v>52</v>
      </c>
      <c r="C857" s="12">
        <v>31</v>
      </c>
      <c r="D857" s="44">
        <f>C858/C857</f>
        <v>0.54838709677419351</v>
      </c>
      <c r="E857" s="45">
        <f>C858/(C857-C862)</f>
        <v>0.56666666666666665</v>
      </c>
    </row>
    <row r="858" spans="2:5" x14ac:dyDescent="0.3">
      <c r="B858" s="24" t="s">
        <v>81</v>
      </c>
      <c r="C858" s="17">
        <v>17</v>
      </c>
      <c r="D858" s="39"/>
      <c r="E858" s="15"/>
    </row>
    <row r="859" spans="2:5" x14ac:dyDescent="0.3">
      <c r="B859" s="24" t="s">
        <v>0</v>
      </c>
      <c r="C859" s="17">
        <v>2</v>
      </c>
      <c r="D859" s="39"/>
      <c r="E859" s="15"/>
    </row>
    <row r="860" spans="2:5" x14ac:dyDescent="0.3">
      <c r="B860" s="25" t="s">
        <v>4</v>
      </c>
      <c r="C860" s="17">
        <v>2</v>
      </c>
      <c r="D860" s="39"/>
      <c r="E860" s="15"/>
    </row>
    <row r="861" spans="2:5" x14ac:dyDescent="0.3">
      <c r="B861" s="24" t="s">
        <v>6</v>
      </c>
      <c r="C861" s="17">
        <v>12</v>
      </c>
      <c r="D861" s="39"/>
      <c r="E861" s="15"/>
    </row>
    <row r="862" spans="2:5" x14ac:dyDescent="0.3">
      <c r="B862" s="25" t="s">
        <v>3</v>
      </c>
      <c r="C862" s="17">
        <v>1</v>
      </c>
      <c r="D862" s="39"/>
      <c r="E862" s="15"/>
    </row>
    <row r="863" spans="2:5" x14ac:dyDescent="0.3">
      <c r="B863" s="25" t="s">
        <v>4</v>
      </c>
      <c r="C863" s="17">
        <v>6</v>
      </c>
      <c r="D863" s="39"/>
      <c r="E863" s="15"/>
    </row>
    <row r="864" spans="2:5" x14ac:dyDescent="0.3">
      <c r="B864" s="25" t="s">
        <v>2</v>
      </c>
      <c r="C864" s="17">
        <v>2</v>
      </c>
      <c r="D864" s="39"/>
      <c r="E864" s="15"/>
    </row>
    <row r="865" spans="2:5" x14ac:dyDescent="0.3">
      <c r="B865" s="25" t="s">
        <v>1</v>
      </c>
      <c r="C865" s="17">
        <v>3</v>
      </c>
      <c r="D865" s="39"/>
      <c r="E865" s="15"/>
    </row>
    <row r="866" spans="2:5" x14ac:dyDescent="0.3">
      <c r="B866" s="11" t="s">
        <v>56</v>
      </c>
      <c r="C866" s="12">
        <v>13</v>
      </c>
      <c r="D866" s="44">
        <f>C867/C866</f>
        <v>0.53846153846153844</v>
      </c>
      <c r="E866" s="45">
        <f>C867/(C866-C871)</f>
        <v>0.58333333333333337</v>
      </c>
    </row>
    <row r="867" spans="2:5" x14ac:dyDescent="0.3">
      <c r="B867" s="24" t="s">
        <v>81</v>
      </c>
      <c r="C867" s="17">
        <v>7</v>
      </c>
      <c r="D867" s="39"/>
      <c r="E867" s="15"/>
    </row>
    <row r="868" spans="2:5" x14ac:dyDescent="0.3">
      <c r="B868" s="24" t="s">
        <v>0</v>
      </c>
      <c r="C868" s="17">
        <v>2</v>
      </c>
      <c r="D868" s="39"/>
      <c r="E868" s="15"/>
    </row>
    <row r="869" spans="2:5" x14ac:dyDescent="0.3">
      <c r="B869" s="25" t="s">
        <v>4</v>
      </c>
      <c r="C869" s="17">
        <v>2</v>
      </c>
      <c r="D869" s="39"/>
      <c r="E869" s="15"/>
    </row>
    <row r="870" spans="2:5" x14ac:dyDescent="0.3">
      <c r="B870" s="24" t="s">
        <v>6</v>
      </c>
      <c r="C870" s="17">
        <v>4</v>
      </c>
      <c r="D870" s="39"/>
      <c r="E870" s="15"/>
    </row>
    <row r="871" spans="2:5" x14ac:dyDescent="0.3">
      <c r="B871" s="25" t="s">
        <v>3</v>
      </c>
      <c r="C871" s="17">
        <v>1</v>
      </c>
      <c r="D871" s="39"/>
      <c r="E871" s="15"/>
    </row>
    <row r="872" spans="2:5" x14ac:dyDescent="0.3">
      <c r="B872" s="25" t="s">
        <v>2</v>
      </c>
      <c r="C872" s="17">
        <v>1</v>
      </c>
      <c r="D872" s="39"/>
      <c r="E872" s="15"/>
    </row>
    <row r="873" spans="2:5" x14ac:dyDescent="0.3">
      <c r="B873" s="25" t="s">
        <v>1</v>
      </c>
      <c r="C873" s="17">
        <v>2</v>
      </c>
      <c r="D873" s="39"/>
      <c r="E873" s="15"/>
    </row>
    <row r="874" spans="2:5" x14ac:dyDescent="0.3">
      <c r="B874" s="11" t="s">
        <v>57</v>
      </c>
      <c r="C874" s="12">
        <v>10</v>
      </c>
      <c r="D874" s="44">
        <f>C875/C874</f>
        <v>0.6</v>
      </c>
      <c r="E874" s="45">
        <f>C875/(C874-C877)</f>
        <v>0.8571428571428571</v>
      </c>
    </row>
    <row r="875" spans="2:5" x14ac:dyDescent="0.3">
      <c r="B875" s="24" t="s">
        <v>81</v>
      </c>
      <c r="C875" s="17">
        <v>6</v>
      </c>
      <c r="D875" s="39"/>
      <c r="E875" s="15"/>
    </row>
    <row r="876" spans="2:5" x14ac:dyDescent="0.3">
      <c r="B876" s="24" t="s">
        <v>6</v>
      </c>
      <c r="C876" s="17">
        <v>4</v>
      </c>
      <c r="D876" s="39"/>
      <c r="E876" s="15"/>
    </row>
    <row r="877" spans="2:5" x14ac:dyDescent="0.3">
      <c r="B877" s="25" t="s">
        <v>3</v>
      </c>
      <c r="C877" s="17">
        <v>3</v>
      </c>
      <c r="D877" s="39"/>
      <c r="E877" s="15"/>
    </row>
    <row r="878" spans="2:5" x14ac:dyDescent="0.3">
      <c r="B878" s="25" t="s">
        <v>4</v>
      </c>
      <c r="C878" s="17">
        <v>1</v>
      </c>
      <c r="D878" s="39"/>
      <c r="E878" s="15"/>
    </row>
    <row r="879" spans="2:5" x14ac:dyDescent="0.3">
      <c r="B879" s="11" t="s">
        <v>50</v>
      </c>
      <c r="C879" s="12">
        <v>402</v>
      </c>
      <c r="D879" s="44">
        <f>C880/C879</f>
        <v>0.28109452736318408</v>
      </c>
      <c r="E879" s="45">
        <f>C880/(C879-C882-C886-C887)</f>
        <v>0.32944606413994171</v>
      </c>
    </row>
    <row r="880" spans="2:5" x14ac:dyDescent="0.3">
      <c r="B880" s="24" t="s">
        <v>81</v>
      </c>
      <c r="C880" s="17">
        <v>113</v>
      </c>
      <c r="D880" s="39"/>
      <c r="E880" s="15"/>
    </row>
    <row r="881" spans="2:5" x14ac:dyDescent="0.3">
      <c r="B881" s="24" t="s">
        <v>0</v>
      </c>
      <c r="C881" s="17">
        <v>122</v>
      </c>
      <c r="D881" s="39"/>
      <c r="E881" s="15"/>
    </row>
    <row r="882" spans="2:5" x14ac:dyDescent="0.3">
      <c r="B882" s="25" t="s">
        <v>3</v>
      </c>
      <c r="C882" s="17">
        <v>2</v>
      </c>
      <c r="D882" s="39"/>
      <c r="E882" s="15"/>
    </row>
    <row r="883" spans="2:5" x14ac:dyDescent="0.3">
      <c r="B883" s="25" t="s">
        <v>4</v>
      </c>
      <c r="C883" s="17">
        <v>107</v>
      </c>
      <c r="D883" s="39"/>
      <c r="E883" s="15"/>
    </row>
    <row r="884" spans="2:5" x14ac:dyDescent="0.3">
      <c r="B884" s="25" t="s">
        <v>1</v>
      </c>
      <c r="C884" s="17">
        <v>13</v>
      </c>
      <c r="D884" s="39"/>
      <c r="E884" s="15"/>
    </row>
    <row r="885" spans="2:5" x14ac:dyDescent="0.3">
      <c r="B885" s="24" t="s">
        <v>6</v>
      </c>
      <c r="C885" s="17">
        <v>167</v>
      </c>
      <c r="D885" s="39"/>
      <c r="E885" s="15"/>
    </row>
    <row r="886" spans="2:5" x14ac:dyDescent="0.3">
      <c r="B886" s="25" t="s">
        <v>5</v>
      </c>
      <c r="C886" s="17">
        <v>14</v>
      </c>
      <c r="D886" s="39"/>
      <c r="E886" s="15"/>
    </row>
    <row r="887" spans="2:5" x14ac:dyDescent="0.3">
      <c r="B887" s="25" t="s">
        <v>3</v>
      </c>
      <c r="C887" s="17">
        <v>43</v>
      </c>
      <c r="D887" s="39"/>
      <c r="E887" s="15"/>
    </row>
    <row r="888" spans="2:5" x14ac:dyDescent="0.3">
      <c r="B888" s="25" t="s">
        <v>4</v>
      </c>
      <c r="C888" s="17">
        <v>81</v>
      </c>
      <c r="D888" s="39"/>
      <c r="E888" s="15"/>
    </row>
    <row r="889" spans="2:5" x14ac:dyDescent="0.3">
      <c r="B889" s="25" t="s">
        <v>2</v>
      </c>
      <c r="C889" s="17">
        <v>9</v>
      </c>
      <c r="D889" s="39"/>
      <c r="E889" s="15"/>
    </row>
    <row r="890" spans="2:5" x14ac:dyDescent="0.3">
      <c r="B890" s="25" t="s">
        <v>1</v>
      </c>
      <c r="C890" s="17">
        <v>20</v>
      </c>
      <c r="D890" s="39"/>
      <c r="E890" s="15"/>
    </row>
    <row r="891" spans="2:5" x14ac:dyDescent="0.3">
      <c r="B891" s="11" t="s">
        <v>60</v>
      </c>
      <c r="C891" s="12">
        <v>13</v>
      </c>
      <c r="D891" s="44">
        <f>C892/C891</f>
        <v>0.69230769230769229</v>
      </c>
      <c r="E891" s="45">
        <f>C892/(C891-C894)</f>
        <v>0.75</v>
      </c>
    </row>
    <row r="892" spans="2:5" x14ac:dyDescent="0.3">
      <c r="B892" s="24" t="s">
        <v>81</v>
      </c>
      <c r="C892" s="17">
        <v>9</v>
      </c>
      <c r="D892" s="39"/>
      <c r="E892" s="15"/>
    </row>
    <row r="893" spans="2:5" x14ac:dyDescent="0.3">
      <c r="B893" s="24" t="s">
        <v>0</v>
      </c>
      <c r="C893" s="17">
        <v>2</v>
      </c>
      <c r="D893" s="39"/>
      <c r="E893" s="15"/>
    </row>
    <row r="894" spans="2:5" x14ac:dyDescent="0.3">
      <c r="B894" s="25" t="s">
        <v>3</v>
      </c>
      <c r="C894" s="17">
        <v>1</v>
      </c>
      <c r="D894" s="39"/>
      <c r="E894" s="15"/>
    </row>
    <row r="895" spans="2:5" x14ac:dyDescent="0.3">
      <c r="B895" s="25" t="s">
        <v>4</v>
      </c>
      <c r="C895" s="17">
        <v>1</v>
      </c>
      <c r="D895" s="39"/>
      <c r="E895" s="15"/>
    </row>
    <row r="896" spans="2:5" x14ac:dyDescent="0.3">
      <c r="B896" s="24" t="s">
        <v>6</v>
      </c>
      <c r="C896" s="17">
        <v>2</v>
      </c>
      <c r="D896" s="39"/>
      <c r="E896" s="15"/>
    </row>
    <row r="897" spans="2:5" x14ac:dyDescent="0.3">
      <c r="B897" s="25" t="s">
        <v>2</v>
      </c>
      <c r="C897" s="17">
        <v>1</v>
      </c>
      <c r="D897" s="39"/>
      <c r="E897" s="15"/>
    </row>
    <row r="898" spans="2:5" x14ac:dyDescent="0.3">
      <c r="B898" s="25" t="s">
        <v>1</v>
      </c>
      <c r="C898" s="17">
        <v>1</v>
      </c>
      <c r="D898" s="39"/>
      <c r="E898" s="15"/>
    </row>
    <row r="899" spans="2:5" x14ac:dyDescent="0.3">
      <c r="B899" s="11" t="s">
        <v>67</v>
      </c>
      <c r="C899" s="12">
        <v>18</v>
      </c>
      <c r="D899" s="44">
        <f>C900/C899</f>
        <v>0.1111111111111111</v>
      </c>
      <c r="E899" s="45">
        <f>C900/(C899-C904)</f>
        <v>0.13333333333333333</v>
      </c>
    </row>
    <row r="900" spans="2:5" x14ac:dyDescent="0.3">
      <c r="B900" s="24" t="s">
        <v>81</v>
      </c>
      <c r="C900" s="17">
        <v>2</v>
      </c>
      <c r="D900" s="39"/>
      <c r="E900" s="15"/>
    </row>
    <row r="901" spans="2:5" x14ac:dyDescent="0.3">
      <c r="B901" s="24" t="s">
        <v>0</v>
      </c>
      <c r="C901" s="17">
        <v>1</v>
      </c>
      <c r="D901" s="39"/>
      <c r="E901" s="15"/>
    </row>
    <row r="902" spans="2:5" x14ac:dyDescent="0.3">
      <c r="B902" s="25" t="s">
        <v>4</v>
      </c>
      <c r="C902" s="17">
        <v>1</v>
      </c>
      <c r="D902" s="39"/>
      <c r="E902" s="15"/>
    </row>
    <row r="903" spans="2:5" x14ac:dyDescent="0.3">
      <c r="B903" s="24" t="s">
        <v>6</v>
      </c>
      <c r="C903" s="17">
        <v>15</v>
      </c>
      <c r="D903" s="39"/>
      <c r="E903" s="15"/>
    </row>
    <row r="904" spans="2:5" x14ac:dyDescent="0.3">
      <c r="B904" s="25" t="s">
        <v>5</v>
      </c>
      <c r="C904" s="17">
        <v>3</v>
      </c>
      <c r="D904" s="39"/>
      <c r="E904" s="15"/>
    </row>
    <row r="905" spans="2:5" x14ac:dyDescent="0.3">
      <c r="B905" s="25" t="s">
        <v>4</v>
      </c>
      <c r="C905" s="17">
        <v>12</v>
      </c>
      <c r="D905" s="39"/>
      <c r="E905" s="15"/>
    </row>
    <row r="906" spans="2:5" x14ac:dyDescent="0.3">
      <c r="B906" s="11" t="s">
        <v>69</v>
      </c>
      <c r="C906" s="12">
        <v>62</v>
      </c>
      <c r="D906" s="44">
        <f>C907/C906</f>
        <v>0.91935483870967738</v>
      </c>
      <c r="E906" s="45">
        <v>0.92</v>
      </c>
    </row>
    <row r="907" spans="2:5" x14ac:dyDescent="0.3">
      <c r="B907" s="24" t="s">
        <v>81</v>
      </c>
      <c r="C907" s="17">
        <v>57</v>
      </c>
      <c r="D907" s="39"/>
      <c r="E907" s="15"/>
    </row>
    <row r="908" spans="2:5" x14ac:dyDescent="0.3">
      <c r="B908" s="24" t="s">
        <v>6</v>
      </c>
      <c r="C908" s="17">
        <v>5</v>
      </c>
      <c r="D908" s="39"/>
      <c r="E908" s="15"/>
    </row>
    <row r="909" spans="2:5" x14ac:dyDescent="0.3">
      <c r="B909" s="25" t="s">
        <v>4</v>
      </c>
      <c r="C909" s="17">
        <v>5</v>
      </c>
      <c r="D909" s="39"/>
      <c r="E909" s="15"/>
    </row>
    <row r="910" spans="2:5" x14ac:dyDescent="0.3">
      <c r="B910" s="11" t="s">
        <v>68</v>
      </c>
      <c r="C910" s="12">
        <v>70</v>
      </c>
      <c r="D910" s="44">
        <f>C911/C910</f>
        <v>0.1</v>
      </c>
      <c r="E910" s="45">
        <f>C911/(C910-C916-C917)</f>
        <v>0.12727272727272726</v>
      </c>
    </row>
    <row r="911" spans="2:5" x14ac:dyDescent="0.3">
      <c r="B911" s="24" t="s">
        <v>81</v>
      </c>
      <c r="C911" s="17">
        <v>7</v>
      </c>
      <c r="D911" s="39"/>
      <c r="E911" s="15"/>
    </row>
    <row r="912" spans="2:5" x14ac:dyDescent="0.3">
      <c r="B912" s="24" t="s">
        <v>0</v>
      </c>
      <c r="C912" s="17">
        <v>9</v>
      </c>
      <c r="D912" s="39"/>
      <c r="E912" s="15"/>
    </row>
    <row r="913" spans="2:5" x14ac:dyDescent="0.3">
      <c r="B913" s="25" t="s">
        <v>4</v>
      </c>
      <c r="C913" s="17">
        <v>8</v>
      </c>
      <c r="D913" s="39"/>
      <c r="E913" s="15"/>
    </row>
    <row r="914" spans="2:5" x14ac:dyDescent="0.3">
      <c r="B914" s="25" t="s">
        <v>1</v>
      </c>
      <c r="C914" s="17">
        <v>1</v>
      </c>
      <c r="D914" s="39"/>
      <c r="E914" s="15"/>
    </row>
    <row r="915" spans="2:5" x14ac:dyDescent="0.3">
      <c r="B915" s="24" t="s">
        <v>6</v>
      </c>
      <c r="C915" s="17">
        <v>54</v>
      </c>
      <c r="D915" s="39"/>
      <c r="E915" s="15"/>
    </row>
    <row r="916" spans="2:5" x14ac:dyDescent="0.3">
      <c r="B916" s="25" t="s">
        <v>5</v>
      </c>
      <c r="C916" s="17">
        <v>5</v>
      </c>
      <c r="D916" s="39"/>
      <c r="E916" s="15"/>
    </row>
    <row r="917" spans="2:5" x14ac:dyDescent="0.3">
      <c r="B917" s="25" t="s">
        <v>3</v>
      </c>
      <c r="C917" s="17">
        <v>10</v>
      </c>
      <c r="D917" s="39"/>
      <c r="E917" s="15"/>
    </row>
    <row r="918" spans="2:5" x14ac:dyDescent="0.3">
      <c r="B918" s="25" t="s">
        <v>4</v>
      </c>
      <c r="C918" s="17">
        <v>31</v>
      </c>
      <c r="D918" s="39"/>
      <c r="E918" s="15"/>
    </row>
    <row r="919" spans="2:5" x14ac:dyDescent="0.3">
      <c r="B919" s="25" t="s">
        <v>2</v>
      </c>
      <c r="C919" s="17">
        <v>5</v>
      </c>
      <c r="D919" s="39"/>
      <c r="E919" s="15"/>
    </row>
    <row r="920" spans="2:5" x14ac:dyDescent="0.3">
      <c r="B920" s="25" t="s">
        <v>1</v>
      </c>
      <c r="C920" s="17">
        <v>3</v>
      </c>
      <c r="D920" s="39"/>
      <c r="E920" s="15"/>
    </row>
    <row r="921" spans="2:5" x14ac:dyDescent="0.3">
      <c r="B921" s="11" t="s">
        <v>63</v>
      </c>
      <c r="C921" s="12">
        <v>44</v>
      </c>
      <c r="D921" s="44">
        <f>C922/C921</f>
        <v>0.34090909090909088</v>
      </c>
      <c r="E921" s="45">
        <v>0.34</v>
      </c>
    </row>
    <row r="922" spans="2:5" x14ac:dyDescent="0.3">
      <c r="B922" s="24" t="s">
        <v>81</v>
      </c>
      <c r="C922" s="17">
        <v>15</v>
      </c>
      <c r="D922" s="39"/>
      <c r="E922" s="15"/>
    </row>
    <row r="923" spans="2:5" x14ac:dyDescent="0.3">
      <c r="B923" s="24" t="s">
        <v>0</v>
      </c>
      <c r="C923" s="17">
        <v>28</v>
      </c>
      <c r="D923" s="39"/>
      <c r="E923" s="15"/>
    </row>
    <row r="924" spans="2:5" x14ac:dyDescent="0.3">
      <c r="B924" s="25" t="s">
        <v>4</v>
      </c>
      <c r="C924" s="17">
        <v>28</v>
      </c>
      <c r="D924" s="39"/>
      <c r="E924" s="15"/>
    </row>
    <row r="925" spans="2:5" x14ac:dyDescent="0.3">
      <c r="B925" s="24" t="s">
        <v>6</v>
      </c>
      <c r="C925" s="17">
        <v>1</v>
      </c>
      <c r="D925" s="39"/>
      <c r="E925" s="15"/>
    </row>
    <row r="926" spans="2:5" x14ac:dyDescent="0.3">
      <c r="B926" s="25" t="s">
        <v>2</v>
      </c>
      <c r="C926" s="17">
        <v>1</v>
      </c>
      <c r="D926" s="39"/>
      <c r="E926" s="15"/>
    </row>
    <row r="927" spans="2:5" x14ac:dyDescent="0.3">
      <c r="B927" s="11" t="s">
        <v>55</v>
      </c>
      <c r="C927" s="12">
        <v>17</v>
      </c>
      <c r="D927" s="44">
        <f>C928/C927</f>
        <v>0.58823529411764708</v>
      </c>
      <c r="E927" s="45">
        <f>C928/(C927-C933-C934)</f>
        <v>0.7142857142857143</v>
      </c>
    </row>
    <row r="928" spans="2:5" x14ac:dyDescent="0.3">
      <c r="B928" s="24" t="s">
        <v>81</v>
      </c>
      <c r="C928" s="17">
        <v>10</v>
      </c>
      <c r="D928" s="39"/>
      <c r="E928" s="15"/>
    </row>
    <row r="929" spans="2:5" x14ac:dyDescent="0.3">
      <c r="B929" s="24" t="s">
        <v>0</v>
      </c>
      <c r="C929" s="17">
        <v>2</v>
      </c>
      <c r="D929" s="39"/>
      <c r="E929" s="15"/>
    </row>
    <row r="930" spans="2:5" x14ac:dyDescent="0.3">
      <c r="B930" s="25" t="s">
        <v>4</v>
      </c>
      <c r="C930" s="17">
        <v>1</v>
      </c>
      <c r="D930" s="39"/>
      <c r="E930" s="15"/>
    </row>
    <row r="931" spans="2:5" x14ac:dyDescent="0.3">
      <c r="B931" s="25" t="s">
        <v>1</v>
      </c>
      <c r="C931" s="17">
        <v>1</v>
      </c>
      <c r="D931" s="39"/>
      <c r="E931" s="15"/>
    </row>
    <row r="932" spans="2:5" x14ac:dyDescent="0.3">
      <c r="B932" s="24" t="s">
        <v>6</v>
      </c>
      <c r="C932" s="17">
        <v>5</v>
      </c>
      <c r="D932" s="39"/>
      <c r="E932" s="15"/>
    </row>
    <row r="933" spans="2:5" x14ac:dyDescent="0.3">
      <c r="B933" s="25" t="s">
        <v>5</v>
      </c>
      <c r="C933" s="17">
        <v>2</v>
      </c>
      <c r="D933" s="39"/>
      <c r="E933" s="15"/>
    </row>
    <row r="934" spans="2:5" x14ac:dyDescent="0.3">
      <c r="B934" s="25" t="s">
        <v>3</v>
      </c>
      <c r="C934" s="17">
        <v>1</v>
      </c>
      <c r="D934" s="39"/>
      <c r="E934" s="15"/>
    </row>
    <row r="935" spans="2:5" x14ac:dyDescent="0.3">
      <c r="B935" s="25" t="s">
        <v>1</v>
      </c>
      <c r="C935" s="17">
        <v>2</v>
      </c>
      <c r="D935" s="39"/>
      <c r="E935" s="15"/>
    </row>
    <row r="936" spans="2:5" x14ac:dyDescent="0.3">
      <c r="B936" s="11" t="s">
        <v>77</v>
      </c>
      <c r="C936" s="12">
        <v>160</v>
      </c>
      <c r="D936" s="44">
        <f>C937/C936</f>
        <v>0.46250000000000002</v>
      </c>
      <c r="E936" s="45">
        <f>C937/(C936-C942-C943)</f>
        <v>0.55639097744360899</v>
      </c>
    </row>
    <row r="937" spans="2:5" x14ac:dyDescent="0.3">
      <c r="B937" s="24" t="s">
        <v>81</v>
      </c>
      <c r="C937" s="17">
        <v>74</v>
      </c>
      <c r="D937" s="39"/>
      <c r="E937" s="15"/>
    </row>
    <row r="938" spans="2:5" x14ac:dyDescent="0.3">
      <c r="B938" s="24" t="s">
        <v>0</v>
      </c>
      <c r="C938" s="17">
        <v>23</v>
      </c>
      <c r="D938" s="39"/>
      <c r="E938" s="15"/>
    </row>
    <row r="939" spans="2:5" x14ac:dyDescent="0.3">
      <c r="B939" s="25" t="s">
        <v>4</v>
      </c>
      <c r="C939" s="17">
        <v>19</v>
      </c>
      <c r="D939" s="39"/>
      <c r="E939" s="15"/>
    </row>
    <row r="940" spans="2:5" x14ac:dyDescent="0.3">
      <c r="B940" s="25" t="s">
        <v>1</v>
      </c>
      <c r="C940" s="17">
        <v>4</v>
      </c>
      <c r="D940" s="39"/>
      <c r="E940" s="15"/>
    </row>
    <row r="941" spans="2:5" x14ac:dyDescent="0.3">
      <c r="B941" s="24" t="s">
        <v>6</v>
      </c>
      <c r="C941" s="17">
        <v>63</v>
      </c>
      <c r="D941" s="39"/>
      <c r="E941" s="15"/>
    </row>
    <row r="942" spans="2:5" x14ac:dyDescent="0.3">
      <c r="B942" s="25" t="s">
        <v>5</v>
      </c>
      <c r="C942" s="17">
        <v>6</v>
      </c>
      <c r="D942" s="39"/>
      <c r="E942" s="15"/>
    </row>
    <row r="943" spans="2:5" x14ac:dyDescent="0.3">
      <c r="B943" s="25" t="s">
        <v>3</v>
      </c>
      <c r="C943" s="17">
        <v>21</v>
      </c>
      <c r="D943" s="39"/>
      <c r="E943" s="15"/>
    </row>
    <row r="944" spans="2:5" x14ac:dyDescent="0.3">
      <c r="B944" s="25" t="s">
        <v>4</v>
      </c>
      <c r="C944" s="17">
        <v>21</v>
      </c>
      <c r="D944" s="39"/>
      <c r="E944" s="15"/>
    </row>
    <row r="945" spans="2:5" x14ac:dyDescent="0.3">
      <c r="B945" s="25" t="s">
        <v>2</v>
      </c>
      <c r="C945" s="17">
        <v>4</v>
      </c>
      <c r="D945" s="39"/>
      <c r="E945" s="15"/>
    </row>
    <row r="946" spans="2:5" x14ac:dyDescent="0.3">
      <c r="B946" s="25" t="s">
        <v>1</v>
      </c>
      <c r="C946" s="17">
        <v>11</v>
      </c>
      <c r="D946" s="39"/>
      <c r="E946" s="15"/>
    </row>
    <row r="947" spans="2:5" x14ac:dyDescent="0.3">
      <c r="B947" s="11" t="s">
        <v>37</v>
      </c>
      <c r="C947" s="12">
        <v>62</v>
      </c>
      <c r="D947" s="44">
        <f>C948/C947</f>
        <v>1</v>
      </c>
      <c r="E947" s="45">
        <v>1</v>
      </c>
    </row>
    <row r="948" spans="2:5" x14ac:dyDescent="0.3">
      <c r="B948" s="24" t="s">
        <v>81</v>
      </c>
      <c r="C948" s="17">
        <v>62</v>
      </c>
      <c r="D948" s="39"/>
      <c r="E948" s="15"/>
    </row>
    <row r="949" spans="2:5" x14ac:dyDescent="0.3">
      <c r="B949" s="11" t="s">
        <v>71</v>
      </c>
      <c r="C949" s="12">
        <v>22</v>
      </c>
      <c r="D949" s="44">
        <f>C950/C949</f>
        <v>0.5</v>
      </c>
      <c r="E949" s="45">
        <f>C950/(C949-C954)</f>
        <v>0.57894736842105265</v>
      </c>
    </row>
    <row r="950" spans="2:5" x14ac:dyDescent="0.3">
      <c r="B950" s="24" t="s">
        <v>81</v>
      </c>
      <c r="C950" s="17">
        <v>11</v>
      </c>
      <c r="D950" s="39"/>
      <c r="E950" s="15"/>
    </row>
    <row r="951" spans="2:5" x14ac:dyDescent="0.3">
      <c r="B951" s="24" t="s">
        <v>0</v>
      </c>
      <c r="C951" s="17">
        <v>4</v>
      </c>
      <c r="D951" s="39"/>
      <c r="E951" s="15"/>
    </row>
    <row r="952" spans="2:5" x14ac:dyDescent="0.3">
      <c r="B952" s="25" t="s">
        <v>4</v>
      </c>
      <c r="C952" s="17">
        <v>4</v>
      </c>
      <c r="D952" s="39"/>
      <c r="E952" s="15"/>
    </row>
    <row r="953" spans="2:5" x14ac:dyDescent="0.3">
      <c r="B953" s="24" t="s">
        <v>6</v>
      </c>
      <c r="C953" s="17">
        <v>7</v>
      </c>
      <c r="D953" s="39"/>
      <c r="E953" s="15"/>
    </row>
    <row r="954" spans="2:5" x14ac:dyDescent="0.3">
      <c r="B954" s="25" t="s">
        <v>3</v>
      </c>
      <c r="C954" s="17">
        <v>3</v>
      </c>
      <c r="D954" s="39"/>
      <c r="E954" s="15"/>
    </row>
    <row r="955" spans="2:5" x14ac:dyDescent="0.3">
      <c r="B955" s="25" t="s">
        <v>4</v>
      </c>
      <c r="C955" s="17">
        <v>3</v>
      </c>
      <c r="D955" s="39"/>
      <c r="E955" s="15"/>
    </row>
    <row r="956" spans="2:5" x14ac:dyDescent="0.3">
      <c r="B956" s="25" t="s">
        <v>1</v>
      </c>
      <c r="C956" s="17">
        <v>1</v>
      </c>
      <c r="D956" s="39"/>
      <c r="E956" s="15"/>
    </row>
    <row r="957" spans="2:5" x14ac:dyDescent="0.3">
      <c r="B957" s="11" t="s">
        <v>74</v>
      </c>
      <c r="C957" s="12">
        <v>5</v>
      </c>
      <c r="D957" s="44">
        <f>C958/C957</f>
        <v>0.4</v>
      </c>
      <c r="E957" s="45">
        <f>C958/(C957-C960)</f>
        <v>1</v>
      </c>
    </row>
    <row r="958" spans="2:5" x14ac:dyDescent="0.3">
      <c r="B958" s="24" t="s">
        <v>81</v>
      </c>
      <c r="C958" s="17">
        <v>2</v>
      </c>
      <c r="D958" s="39"/>
      <c r="E958" s="15"/>
    </row>
    <row r="959" spans="2:5" x14ac:dyDescent="0.3">
      <c r="B959" s="24" t="s">
        <v>6</v>
      </c>
      <c r="C959" s="17">
        <v>3</v>
      </c>
      <c r="D959" s="39"/>
      <c r="E959" s="15"/>
    </row>
    <row r="960" spans="2:5" x14ac:dyDescent="0.3">
      <c r="B960" s="25" t="s">
        <v>3</v>
      </c>
      <c r="C960" s="17">
        <v>3</v>
      </c>
      <c r="D960" s="39"/>
      <c r="E960" s="15"/>
    </row>
    <row r="961" spans="2:5" x14ac:dyDescent="0.3">
      <c r="B961" s="11" t="s">
        <v>73</v>
      </c>
      <c r="C961" s="12">
        <v>13</v>
      </c>
      <c r="D961" s="44">
        <f>C962/C961</f>
        <v>0.69230769230769229</v>
      </c>
      <c r="E961" s="45">
        <f>C962/(C961-C966)</f>
        <v>0.75</v>
      </c>
    </row>
    <row r="962" spans="2:5" x14ac:dyDescent="0.3">
      <c r="B962" s="24" t="s">
        <v>81</v>
      </c>
      <c r="C962" s="17">
        <v>9</v>
      </c>
      <c r="D962" s="39"/>
      <c r="E962" s="15"/>
    </row>
    <row r="963" spans="2:5" x14ac:dyDescent="0.3">
      <c r="B963" s="24" t="s">
        <v>0</v>
      </c>
      <c r="C963" s="17">
        <v>1</v>
      </c>
      <c r="D963" s="39"/>
      <c r="E963" s="15"/>
    </row>
    <row r="964" spans="2:5" x14ac:dyDescent="0.3">
      <c r="B964" s="25" t="s">
        <v>4</v>
      </c>
      <c r="C964" s="17">
        <v>1</v>
      </c>
      <c r="D964" s="39"/>
      <c r="E964" s="15"/>
    </row>
    <row r="965" spans="2:5" x14ac:dyDescent="0.3">
      <c r="B965" s="24" t="s">
        <v>6</v>
      </c>
      <c r="C965" s="17">
        <v>3</v>
      </c>
      <c r="D965" s="39"/>
      <c r="E965" s="15"/>
    </row>
    <row r="966" spans="2:5" x14ac:dyDescent="0.3">
      <c r="B966" s="25" t="s">
        <v>5</v>
      </c>
      <c r="C966" s="17">
        <v>1</v>
      </c>
      <c r="D966" s="39"/>
      <c r="E966" s="15"/>
    </row>
    <row r="967" spans="2:5" x14ac:dyDescent="0.3">
      <c r="B967" s="25" t="s">
        <v>2</v>
      </c>
      <c r="C967" s="17">
        <v>1</v>
      </c>
      <c r="D967" s="39"/>
      <c r="E967" s="15"/>
    </row>
    <row r="968" spans="2:5" x14ac:dyDescent="0.3">
      <c r="B968" s="25" t="s">
        <v>1</v>
      </c>
      <c r="C968" s="17">
        <v>1</v>
      </c>
      <c r="D968" s="39"/>
      <c r="E968" s="15"/>
    </row>
    <row r="969" spans="2:5" x14ac:dyDescent="0.3">
      <c r="B969" s="11" t="s">
        <v>76</v>
      </c>
      <c r="C969" s="12">
        <v>13</v>
      </c>
      <c r="D969" s="44">
        <f>C970/C969</f>
        <v>0.61538461538461542</v>
      </c>
      <c r="E969" s="45">
        <f>C970/(C969-C974-C975)</f>
        <v>0.72727272727272729</v>
      </c>
    </row>
    <row r="970" spans="2:5" x14ac:dyDescent="0.3">
      <c r="B970" s="24" t="s">
        <v>81</v>
      </c>
      <c r="C970" s="17">
        <v>8</v>
      </c>
      <c r="D970" s="39"/>
      <c r="E970" s="15"/>
    </row>
    <row r="971" spans="2:5" x14ac:dyDescent="0.3">
      <c r="B971" s="24" t="s">
        <v>0</v>
      </c>
      <c r="C971" s="17">
        <v>1</v>
      </c>
      <c r="D971" s="39"/>
      <c r="E971" s="15"/>
    </row>
    <row r="972" spans="2:5" x14ac:dyDescent="0.3">
      <c r="B972" s="25" t="s">
        <v>4</v>
      </c>
      <c r="C972" s="17">
        <v>1</v>
      </c>
      <c r="D972" s="39"/>
      <c r="E972" s="15"/>
    </row>
    <row r="973" spans="2:5" x14ac:dyDescent="0.3">
      <c r="B973" s="24" t="s">
        <v>6</v>
      </c>
      <c r="C973" s="17">
        <v>4</v>
      </c>
      <c r="D973" s="39"/>
      <c r="E973" s="15"/>
    </row>
    <row r="974" spans="2:5" x14ac:dyDescent="0.3">
      <c r="B974" s="25" t="s">
        <v>5</v>
      </c>
      <c r="C974" s="17">
        <v>1</v>
      </c>
      <c r="D974" s="39"/>
      <c r="E974" s="15"/>
    </row>
    <row r="975" spans="2:5" x14ac:dyDescent="0.3">
      <c r="B975" s="25" t="s">
        <v>3</v>
      </c>
      <c r="C975" s="17">
        <v>1</v>
      </c>
      <c r="D975" s="39"/>
      <c r="E975" s="15"/>
    </row>
    <row r="976" spans="2:5" x14ac:dyDescent="0.3">
      <c r="B976" s="25" t="s">
        <v>4</v>
      </c>
      <c r="C976" s="17">
        <v>1</v>
      </c>
      <c r="D976" s="39"/>
      <c r="E976" s="15"/>
    </row>
    <row r="977" spans="2:5" x14ac:dyDescent="0.3">
      <c r="B977" s="25" t="s">
        <v>1</v>
      </c>
      <c r="C977" s="17">
        <v>1</v>
      </c>
      <c r="D977" s="39"/>
      <c r="E977" s="15"/>
    </row>
    <row r="978" spans="2:5" x14ac:dyDescent="0.3">
      <c r="B978" s="11" t="s">
        <v>79</v>
      </c>
      <c r="C978" s="12">
        <v>48</v>
      </c>
      <c r="D978" s="44">
        <f>C979/C978</f>
        <v>0.16666666666666666</v>
      </c>
      <c r="E978" s="45">
        <f>C979/(C978-C981-C985)</f>
        <v>0.18181818181818182</v>
      </c>
    </row>
    <row r="979" spans="2:5" x14ac:dyDescent="0.3">
      <c r="B979" s="24" t="s">
        <v>81</v>
      </c>
      <c r="C979" s="17">
        <v>8</v>
      </c>
      <c r="D979" s="39"/>
      <c r="E979" s="15"/>
    </row>
    <row r="980" spans="2:5" x14ac:dyDescent="0.3">
      <c r="B980" s="24" t="s">
        <v>0</v>
      </c>
      <c r="C980" s="17">
        <v>14</v>
      </c>
      <c r="D980" s="39"/>
      <c r="E980" s="15"/>
    </row>
    <row r="981" spans="2:5" x14ac:dyDescent="0.3">
      <c r="B981" s="25" t="s">
        <v>3</v>
      </c>
      <c r="C981" s="17">
        <v>1</v>
      </c>
      <c r="D981" s="39"/>
      <c r="E981" s="15"/>
    </row>
    <row r="982" spans="2:5" x14ac:dyDescent="0.3">
      <c r="B982" s="25" t="s">
        <v>4</v>
      </c>
      <c r="C982" s="17">
        <v>12</v>
      </c>
      <c r="D982" s="39"/>
      <c r="E982" s="15"/>
    </row>
    <row r="983" spans="2:5" x14ac:dyDescent="0.3">
      <c r="B983" s="25" t="s">
        <v>1</v>
      </c>
      <c r="C983" s="17">
        <v>1</v>
      </c>
      <c r="D983" s="39"/>
      <c r="E983" s="15"/>
    </row>
    <row r="984" spans="2:5" x14ac:dyDescent="0.3">
      <c r="B984" s="24" t="s">
        <v>6</v>
      </c>
      <c r="C984" s="17">
        <v>26</v>
      </c>
      <c r="D984" s="39"/>
      <c r="E984" s="15"/>
    </row>
    <row r="985" spans="2:5" x14ac:dyDescent="0.3">
      <c r="B985" s="25" t="s">
        <v>3</v>
      </c>
      <c r="C985" s="17">
        <v>3</v>
      </c>
      <c r="D985" s="39"/>
      <c r="E985" s="15"/>
    </row>
    <row r="986" spans="2:5" x14ac:dyDescent="0.3">
      <c r="B986" s="25" t="s">
        <v>4</v>
      </c>
      <c r="C986" s="17">
        <v>18</v>
      </c>
      <c r="D986" s="39"/>
      <c r="E986" s="15"/>
    </row>
    <row r="987" spans="2:5" ht="15" thickBot="1" x14ac:dyDescent="0.35">
      <c r="B987" s="25" t="s">
        <v>1</v>
      </c>
      <c r="C987" s="17">
        <v>5</v>
      </c>
      <c r="D987" s="39"/>
      <c r="E987" s="15"/>
    </row>
    <row r="988" spans="2:5" ht="15" thickBot="1" x14ac:dyDescent="0.35">
      <c r="B988" s="8" t="s">
        <v>30</v>
      </c>
      <c r="C988" s="9">
        <v>979</v>
      </c>
      <c r="D988" s="42">
        <f>(C990+C997+C1005+C1010+C1017+C1024+C1030+C1036+C1046+C1051)/C988</f>
        <v>0.79366700715015326</v>
      </c>
      <c r="E988" s="43">
        <f>(C990+C997+C1005+C1010+C1017+C1024+C1030+C1036+C1046+C1051)/(C988-C1001-C1012-C1013-C1019-C1020-C1026-C1040-C1041-C1053)</f>
        <v>0.82048574445617739</v>
      </c>
    </row>
    <row r="989" spans="2:5" x14ac:dyDescent="0.3">
      <c r="B989" s="11" t="s">
        <v>40</v>
      </c>
      <c r="C989" s="12">
        <v>49</v>
      </c>
      <c r="D989" s="44">
        <f>C990/C989</f>
        <v>0.75510204081632648</v>
      </c>
      <c r="E989" s="45">
        <f>C990/C989</f>
        <v>0.75510204081632648</v>
      </c>
    </row>
    <row r="990" spans="2:5" x14ac:dyDescent="0.3">
      <c r="B990" s="24" t="s">
        <v>81</v>
      </c>
      <c r="C990" s="17">
        <v>37</v>
      </c>
      <c r="D990" s="39"/>
      <c r="E990" s="15"/>
    </row>
    <row r="991" spans="2:5" x14ac:dyDescent="0.3">
      <c r="B991" s="24" t="s">
        <v>0</v>
      </c>
      <c r="C991" s="17">
        <v>2</v>
      </c>
      <c r="D991" s="39"/>
      <c r="E991" s="15"/>
    </row>
    <row r="992" spans="2:5" x14ac:dyDescent="0.3">
      <c r="B992" s="25" t="s">
        <v>2</v>
      </c>
      <c r="C992" s="17">
        <v>2</v>
      </c>
      <c r="D992" s="39"/>
      <c r="E992" s="15"/>
    </row>
    <row r="993" spans="2:5" x14ac:dyDescent="0.3">
      <c r="B993" s="24" t="s">
        <v>6</v>
      </c>
      <c r="C993" s="17">
        <v>10</v>
      </c>
      <c r="D993" s="39"/>
      <c r="E993" s="15"/>
    </row>
    <row r="994" spans="2:5" x14ac:dyDescent="0.3">
      <c r="B994" s="25" t="s">
        <v>4</v>
      </c>
      <c r="C994" s="17">
        <v>7</v>
      </c>
      <c r="D994" s="39"/>
      <c r="E994" s="15"/>
    </row>
    <row r="995" spans="2:5" x14ac:dyDescent="0.3">
      <c r="B995" s="25" t="s">
        <v>2</v>
      </c>
      <c r="C995" s="17">
        <v>3</v>
      </c>
      <c r="D995" s="39"/>
      <c r="E995" s="15"/>
    </row>
    <row r="996" spans="2:5" x14ac:dyDescent="0.3">
      <c r="B996" s="11" t="s">
        <v>42</v>
      </c>
      <c r="C996" s="12">
        <v>153</v>
      </c>
      <c r="D996" s="44">
        <f>C997/C996</f>
        <v>0.78431372549019607</v>
      </c>
      <c r="E996" s="45">
        <f>C997/(C996-C1001)</f>
        <v>0.8</v>
      </c>
    </row>
    <row r="997" spans="2:5" x14ac:dyDescent="0.3">
      <c r="B997" s="24" t="s">
        <v>81</v>
      </c>
      <c r="C997" s="17">
        <v>120</v>
      </c>
      <c r="D997" s="39"/>
      <c r="E997" s="15"/>
    </row>
    <row r="998" spans="2:5" x14ac:dyDescent="0.3">
      <c r="B998" s="24" t="s">
        <v>0</v>
      </c>
      <c r="C998" s="17">
        <v>5</v>
      </c>
      <c r="D998" s="39"/>
      <c r="E998" s="15"/>
    </row>
    <row r="999" spans="2:5" x14ac:dyDescent="0.3">
      <c r="B999" s="25" t="s">
        <v>2</v>
      </c>
      <c r="C999" s="17">
        <v>5</v>
      </c>
      <c r="D999" s="39"/>
      <c r="E999" s="15"/>
    </row>
    <row r="1000" spans="2:5" x14ac:dyDescent="0.3">
      <c r="B1000" s="24" t="s">
        <v>6</v>
      </c>
      <c r="C1000" s="17">
        <v>28</v>
      </c>
      <c r="D1000" s="39"/>
      <c r="E1000" s="15"/>
    </row>
    <row r="1001" spans="2:5" x14ac:dyDescent="0.3">
      <c r="B1001" s="25" t="s">
        <v>5</v>
      </c>
      <c r="C1001" s="17">
        <v>3</v>
      </c>
      <c r="D1001" s="39"/>
      <c r="E1001" s="15"/>
    </row>
    <row r="1002" spans="2:5" x14ac:dyDescent="0.3">
      <c r="B1002" s="25" t="s">
        <v>4</v>
      </c>
      <c r="C1002" s="17">
        <v>16</v>
      </c>
      <c r="D1002" s="39"/>
      <c r="E1002" s="15"/>
    </row>
    <row r="1003" spans="2:5" x14ac:dyDescent="0.3">
      <c r="B1003" s="25" t="s">
        <v>2</v>
      </c>
      <c r="C1003" s="17">
        <v>9</v>
      </c>
      <c r="D1003" s="39"/>
      <c r="E1003" s="15"/>
    </row>
    <row r="1004" spans="2:5" x14ac:dyDescent="0.3">
      <c r="B1004" s="11" t="s">
        <v>41</v>
      </c>
      <c r="C1004" s="12">
        <v>13</v>
      </c>
      <c r="D1004" s="44">
        <f>C1005/C1004</f>
        <v>0.69230769230769229</v>
      </c>
      <c r="E1004" s="45">
        <v>0.69</v>
      </c>
    </row>
    <row r="1005" spans="2:5" x14ac:dyDescent="0.3">
      <c r="B1005" s="24" t="s">
        <v>81</v>
      </c>
      <c r="C1005" s="17">
        <v>9</v>
      </c>
      <c r="D1005" s="39"/>
      <c r="E1005" s="15"/>
    </row>
    <row r="1006" spans="2:5" x14ac:dyDescent="0.3">
      <c r="B1006" s="24" t="s">
        <v>6</v>
      </c>
      <c r="C1006" s="17">
        <v>4</v>
      </c>
      <c r="D1006" s="39"/>
      <c r="E1006" s="15"/>
    </row>
    <row r="1007" spans="2:5" x14ac:dyDescent="0.3">
      <c r="B1007" s="25" t="s">
        <v>4</v>
      </c>
      <c r="C1007" s="17">
        <v>1</v>
      </c>
      <c r="D1007" s="39"/>
      <c r="E1007" s="15"/>
    </row>
    <row r="1008" spans="2:5" x14ac:dyDescent="0.3">
      <c r="B1008" s="25" t="s">
        <v>2</v>
      </c>
      <c r="C1008" s="17">
        <v>3</v>
      </c>
      <c r="D1008" s="39"/>
      <c r="E1008" s="15"/>
    </row>
    <row r="1009" spans="2:5" x14ac:dyDescent="0.3">
      <c r="B1009" s="11" t="s">
        <v>45</v>
      </c>
      <c r="C1009" s="12">
        <v>76</v>
      </c>
      <c r="D1009" s="44">
        <f>C1010/C1009</f>
        <v>0.73684210526315785</v>
      </c>
      <c r="E1009" s="45">
        <f>C1010/(C1009-C1012-C1013)</f>
        <v>0.76712328767123283</v>
      </c>
    </row>
    <row r="1010" spans="2:5" x14ac:dyDescent="0.3">
      <c r="B1010" s="24" t="s">
        <v>81</v>
      </c>
      <c r="C1010" s="17">
        <v>56</v>
      </c>
      <c r="D1010" s="39"/>
      <c r="E1010" s="15"/>
    </row>
    <row r="1011" spans="2:5" x14ac:dyDescent="0.3">
      <c r="B1011" s="24" t="s">
        <v>6</v>
      </c>
      <c r="C1011" s="17">
        <v>20</v>
      </c>
      <c r="D1011" s="39"/>
      <c r="E1011" s="15"/>
    </row>
    <row r="1012" spans="2:5" x14ac:dyDescent="0.3">
      <c r="B1012" s="25" t="s">
        <v>5</v>
      </c>
      <c r="C1012" s="17">
        <v>2</v>
      </c>
      <c r="D1012" s="39"/>
      <c r="E1012" s="15"/>
    </row>
    <row r="1013" spans="2:5" x14ac:dyDescent="0.3">
      <c r="B1013" s="25" t="s">
        <v>3</v>
      </c>
      <c r="C1013" s="17">
        <v>1</v>
      </c>
      <c r="D1013" s="39"/>
      <c r="E1013" s="15"/>
    </row>
    <row r="1014" spans="2:5" x14ac:dyDescent="0.3">
      <c r="B1014" s="25" t="s">
        <v>4</v>
      </c>
      <c r="C1014" s="17">
        <v>1</v>
      </c>
      <c r="D1014" s="39"/>
      <c r="E1014" s="15"/>
    </row>
    <row r="1015" spans="2:5" x14ac:dyDescent="0.3">
      <c r="B1015" s="25" t="s">
        <v>2</v>
      </c>
      <c r="C1015" s="17">
        <v>16</v>
      </c>
      <c r="D1015" s="39"/>
      <c r="E1015" s="15"/>
    </row>
    <row r="1016" spans="2:5" x14ac:dyDescent="0.3">
      <c r="B1016" s="11" t="s">
        <v>46</v>
      </c>
      <c r="C1016" s="12">
        <v>119</v>
      </c>
      <c r="D1016" s="44">
        <f>C1017/C1016</f>
        <v>0.89915966386554624</v>
      </c>
      <c r="E1016" s="45">
        <f>C1017/(C1016-C1019-C1020)</f>
        <v>0.9145299145299145</v>
      </c>
    </row>
    <row r="1017" spans="2:5" x14ac:dyDescent="0.3">
      <c r="B1017" s="24" t="s">
        <v>81</v>
      </c>
      <c r="C1017" s="17">
        <v>107</v>
      </c>
      <c r="D1017" s="39"/>
      <c r="E1017" s="15"/>
    </row>
    <row r="1018" spans="2:5" x14ac:dyDescent="0.3">
      <c r="B1018" s="24" t="s">
        <v>6</v>
      </c>
      <c r="C1018" s="17">
        <v>12</v>
      </c>
      <c r="D1018" s="39"/>
      <c r="E1018" s="15"/>
    </row>
    <row r="1019" spans="2:5" x14ac:dyDescent="0.3">
      <c r="B1019" s="25" t="s">
        <v>5</v>
      </c>
      <c r="C1019" s="17">
        <v>1</v>
      </c>
      <c r="D1019" s="39"/>
      <c r="E1019" s="15"/>
    </row>
    <row r="1020" spans="2:5" x14ac:dyDescent="0.3">
      <c r="B1020" s="25" t="s">
        <v>3</v>
      </c>
      <c r="C1020" s="17">
        <v>1</v>
      </c>
      <c r="D1020" s="39"/>
      <c r="E1020" s="15"/>
    </row>
    <row r="1021" spans="2:5" x14ac:dyDescent="0.3">
      <c r="B1021" s="25" t="s">
        <v>4</v>
      </c>
      <c r="C1021" s="17">
        <v>5</v>
      </c>
      <c r="D1021" s="39"/>
      <c r="E1021" s="15"/>
    </row>
    <row r="1022" spans="2:5" x14ac:dyDescent="0.3">
      <c r="B1022" s="25" t="s">
        <v>2</v>
      </c>
      <c r="C1022" s="17">
        <v>5</v>
      </c>
      <c r="D1022" s="39"/>
      <c r="E1022" s="15"/>
    </row>
    <row r="1023" spans="2:5" x14ac:dyDescent="0.3">
      <c r="B1023" s="11" t="s">
        <v>59</v>
      </c>
      <c r="C1023" s="12">
        <v>23</v>
      </c>
      <c r="D1023" s="44">
        <f>C1024/C1023</f>
        <v>0.82608695652173914</v>
      </c>
      <c r="E1023" s="45">
        <f>C1024/(C1023-C1026)</f>
        <v>0.86363636363636365</v>
      </c>
    </row>
    <row r="1024" spans="2:5" x14ac:dyDescent="0.3">
      <c r="B1024" s="24" t="s">
        <v>81</v>
      </c>
      <c r="C1024" s="17">
        <v>19</v>
      </c>
      <c r="D1024" s="39"/>
      <c r="E1024" s="15"/>
    </row>
    <row r="1025" spans="2:5" x14ac:dyDescent="0.3">
      <c r="B1025" s="24" t="s">
        <v>6</v>
      </c>
      <c r="C1025" s="17">
        <v>4</v>
      </c>
      <c r="D1025" s="39"/>
      <c r="E1025" s="15"/>
    </row>
    <row r="1026" spans="2:5" x14ac:dyDescent="0.3">
      <c r="B1026" s="25" t="s">
        <v>3</v>
      </c>
      <c r="C1026" s="17">
        <v>1</v>
      </c>
      <c r="D1026" s="39"/>
      <c r="E1026" s="15"/>
    </row>
    <row r="1027" spans="2:5" x14ac:dyDescent="0.3">
      <c r="B1027" s="25" t="s">
        <v>4</v>
      </c>
      <c r="C1027" s="17">
        <v>1</v>
      </c>
      <c r="D1027" s="39"/>
      <c r="E1027" s="15"/>
    </row>
    <row r="1028" spans="2:5" x14ac:dyDescent="0.3">
      <c r="B1028" s="25" t="s">
        <v>2</v>
      </c>
      <c r="C1028" s="17">
        <v>2</v>
      </c>
      <c r="D1028" s="39"/>
      <c r="E1028" s="15"/>
    </row>
    <row r="1029" spans="2:5" x14ac:dyDescent="0.3">
      <c r="B1029" s="11" t="s">
        <v>65</v>
      </c>
      <c r="C1029" s="12">
        <v>31</v>
      </c>
      <c r="D1029" s="44">
        <f>C1030/C1029</f>
        <v>0.64516129032258063</v>
      </c>
      <c r="E1029" s="45">
        <f>C1030/C1029</f>
        <v>0.64516129032258063</v>
      </c>
    </row>
    <row r="1030" spans="2:5" x14ac:dyDescent="0.3">
      <c r="B1030" s="24" t="s">
        <v>81</v>
      </c>
      <c r="C1030" s="17">
        <v>20</v>
      </c>
      <c r="D1030" s="39"/>
      <c r="E1030" s="15"/>
    </row>
    <row r="1031" spans="2:5" x14ac:dyDescent="0.3">
      <c r="B1031" s="24" t="s">
        <v>6</v>
      </c>
      <c r="C1031" s="17">
        <v>11</v>
      </c>
      <c r="D1031" s="39"/>
      <c r="E1031" s="15"/>
    </row>
    <row r="1032" spans="2:5" x14ac:dyDescent="0.3">
      <c r="B1032" s="25" t="s">
        <v>4</v>
      </c>
      <c r="C1032" s="17">
        <v>1</v>
      </c>
      <c r="D1032" s="39"/>
      <c r="E1032" s="15"/>
    </row>
    <row r="1033" spans="2:5" x14ac:dyDescent="0.3">
      <c r="B1033" s="25" t="s">
        <v>2</v>
      </c>
      <c r="C1033" s="17">
        <v>9</v>
      </c>
      <c r="D1033" s="39"/>
      <c r="E1033" s="15"/>
    </row>
    <row r="1034" spans="2:5" x14ac:dyDescent="0.3">
      <c r="B1034" s="25" t="s">
        <v>1</v>
      </c>
      <c r="C1034" s="17">
        <v>1</v>
      </c>
      <c r="D1034" s="39"/>
      <c r="E1034" s="15"/>
    </row>
    <row r="1035" spans="2:5" x14ac:dyDescent="0.3">
      <c r="B1035" s="11" t="s">
        <v>58</v>
      </c>
      <c r="C1035" s="12">
        <v>397</v>
      </c>
      <c r="D1035" s="44">
        <f>C1036/C1035</f>
        <v>0.79848866498740556</v>
      </c>
      <c r="E1035" s="45">
        <f>C1036/(C1035-C1040-C1041)</f>
        <v>0.84533333333333338</v>
      </c>
    </row>
    <row r="1036" spans="2:5" x14ac:dyDescent="0.3">
      <c r="B1036" s="24" t="s">
        <v>81</v>
      </c>
      <c r="C1036" s="17">
        <v>317</v>
      </c>
      <c r="D1036" s="39"/>
      <c r="E1036" s="15"/>
    </row>
    <row r="1037" spans="2:5" x14ac:dyDescent="0.3">
      <c r="B1037" s="24" t="s">
        <v>0</v>
      </c>
      <c r="C1037" s="17">
        <v>7</v>
      </c>
      <c r="D1037" s="39"/>
      <c r="E1037" s="15"/>
    </row>
    <row r="1038" spans="2:5" x14ac:dyDescent="0.3">
      <c r="B1038" s="25" t="s">
        <v>2</v>
      </c>
      <c r="C1038" s="17">
        <v>7</v>
      </c>
      <c r="D1038" s="39"/>
      <c r="E1038" s="15"/>
    </row>
    <row r="1039" spans="2:5" x14ac:dyDescent="0.3">
      <c r="B1039" s="24" t="s">
        <v>6</v>
      </c>
      <c r="C1039" s="17">
        <v>73</v>
      </c>
      <c r="D1039" s="39"/>
      <c r="E1039" s="15"/>
    </row>
    <row r="1040" spans="2:5" x14ac:dyDescent="0.3">
      <c r="B1040" s="25" t="s">
        <v>5</v>
      </c>
      <c r="C1040" s="17">
        <v>6</v>
      </c>
      <c r="D1040" s="39"/>
      <c r="E1040" s="15"/>
    </row>
    <row r="1041" spans="2:5" x14ac:dyDescent="0.3">
      <c r="B1041" s="25" t="s">
        <v>3</v>
      </c>
      <c r="C1041" s="17">
        <v>16</v>
      </c>
      <c r="D1041" s="39"/>
      <c r="E1041" s="15"/>
    </row>
    <row r="1042" spans="2:5" x14ac:dyDescent="0.3">
      <c r="B1042" s="25" t="s">
        <v>4</v>
      </c>
      <c r="C1042" s="17">
        <v>4</v>
      </c>
      <c r="D1042" s="39"/>
      <c r="E1042" s="15"/>
    </row>
    <row r="1043" spans="2:5" x14ac:dyDescent="0.3">
      <c r="B1043" s="25" t="s">
        <v>2</v>
      </c>
      <c r="C1043" s="17">
        <v>42</v>
      </c>
      <c r="D1043" s="39"/>
      <c r="E1043" s="15"/>
    </row>
    <row r="1044" spans="2:5" x14ac:dyDescent="0.3">
      <c r="B1044" s="25" t="s">
        <v>1</v>
      </c>
      <c r="C1044" s="17">
        <v>5</v>
      </c>
      <c r="D1044" s="39"/>
      <c r="E1044" s="15"/>
    </row>
    <row r="1045" spans="2:5" x14ac:dyDescent="0.3">
      <c r="B1045" s="11" t="s">
        <v>37</v>
      </c>
      <c r="C1045" s="12">
        <v>39</v>
      </c>
      <c r="D1045" s="44">
        <f>C1046/C1045</f>
        <v>0.74358974358974361</v>
      </c>
      <c r="E1045" s="45">
        <v>0.74</v>
      </c>
    </row>
    <row r="1046" spans="2:5" x14ac:dyDescent="0.3">
      <c r="B1046" s="24" t="s">
        <v>81</v>
      </c>
      <c r="C1046" s="17">
        <v>29</v>
      </c>
      <c r="D1046" s="39"/>
      <c r="E1046" s="15"/>
    </row>
    <row r="1047" spans="2:5" x14ac:dyDescent="0.3">
      <c r="B1047" s="24" t="s">
        <v>6</v>
      </c>
      <c r="C1047" s="17">
        <v>10</v>
      </c>
      <c r="D1047" s="39"/>
      <c r="E1047" s="15"/>
    </row>
    <row r="1048" spans="2:5" x14ac:dyDescent="0.3">
      <c r="B1048" s="25" t="s">
        <v>4</v>
      </c>
      <c r="C1048" s="17">
        <v>2</v>
      </c>
      <c r="D1048" s="39"/>
      <c r="E1048" s="15"/>
    </row>
    <row r="1049" spans="2:5" x14ac:dyDescent="0.3">
      <c r="B1049" s="25" t="s">
        <v>2</v>
      </c>
      <c r="C1049" s="17">
        <v>8</v>
      </c>
      <c r="D1049" s="39"/>
      <c r="E1049" s="15"/>
    </row>
    <row r="1050" spans="2:5" x14ac:dyDescent="0.3">
      <c r="B1050" s="11" t="s">
        <v>72</v>
      </c>
      <c r="C1050" s="12">
        <v>79</v>
      </c>
      <c r="D1050" s="44">
        <f>C1051/C1050</f>
        <v>0.79746835443037978</v>
      </c>
      <c r="E1050" s="45">
        <f>C1051/(C1050-C1053)</f>
        <v>0.80769230769230771</v>
      </c>
    </row>
    <row r="1051" spans="2:5" x14ac:dyDescent="0.3">
      <c r="B1051" s="24" t="s">
        <v>81</v>
      </c>
      <c r="C1051" s="17">
        <v>63</v>
      </c>
      <c r="D1051" s="39"/>
      <c r="E1051" s="15"/>
    </row>
    <row r="1052" spans="2:5" x14ac:dyDescent="0.3">
      <c r="B1052" s="24" t="s">
        <v>6</v>
      </c>
      <c r="C1052" s="17">
        <v>16</v>
      </c>
      <c r="D1052" s="39"/>
      <c r="E1052" s="15"/>
    </row>
    <row r="1053" spans="2:5" x14ac:dyDescent="0.3">
      <c r="B1053" s="25" t="s">
        <v>3</v>
      </c>
      <c r="C1053" s="17">
        <v>1</v>
      </c>
      <c r="D1053" s="39"/>
      <c r="E1053" s="15"/>
    </row>
    <row r="1054" spans="2:5" x14ac:dyDescent="0.3">
      <c r="B1054" s="25" t="s">
        <v>4</v>
      </c>
      <c r="C1054" s="17">
        <v>1</v>
      </c>
      <c r="D1054" s="39"/>
      <c r="E1054" s="15"/>
    </row>
    <row r="1055" spans="2:5" x14ac:dyDescent="0.3">
      <c r="B1055" s="25" t="s">
        <v>2</v>
      </c>
      <c r="C1055" s="17">
        <v>12</v>
      </c>
      <c r="D1055" s="39"/>
      <c r="E1055" s="15"/>
    </row>
    <row r="1056" spans="2:5" ht="15" thickBot="1" x14ac:dyDescent="0.35">
      <c r="B1056" s="25" t="s">
        <v>1</v>
      </c>
      <c r="C1056" s="17">
        <v>2</v>
      </c>
      <c r="D1056" s="39"/>
      <c r="E1056" s="15"/>
    </row>
    <row r="1057" spans="2:5" ht="15" thickBot="1" x14ac:dyDescent="0.35">
      <c r="B1057" s="18" t="s">
        <v>92</v>
      </c>
      <c r="C1057" s="34">
        <v>21804</v>
      </c>
      <c r="D1057" s="72">
        <f>C1058/C1057</f>
        <v>0.59846817097780225</v>
      </c>
      <c r="E1057" s="72">
        <f>C1058/(C1057-C14-C15-C27-C28-C35-C36-C41-C42-C49-C53-C54-C64-C65-C72-C73-C82-C83-C90-C93-C94-C101-C105-C106-C113-C114-C121-C125-C126-C134-C137-C138-C147-C148-C155-C156-C163-C164-C169-C170-C177-C180-C181-C188-C192-C193-C200-C201-C210-C211-C218-C220-C221-C227-C229-C235-C238-C239-C246-C249-C250-C257-C258-C263-C267-C268-C275-C277-C278-C285-C288-C289-C296-C297-C304-C310-C311-C316-C317-C324-C330-C331-C338-C345-C346-C353-C360-C361-C365-C366-C373-C376-C377-C383-C387-C388-C394-C398-C404-C405-C409-C415-C418-C424-C425-C429-C435-C436-C440-C441-C448-C452-C459-C461-C462-C467-C469-C470-C475-C478-C479-C484-C486-C487-C492-C495-C496-C503-C505-C506-C512-C514-C519-C522-C523-C528-C531-C532-C539-C542-C543-C550-C552-C553-C559-C562-C563-C568-C570-C571-C578-C580-C581-C586-C589-C595-C605-C610-C611-C615-C616-C622-C625-C626-C631-C634-C635-C642-C643-C650-C651-C658-C659-C663-C667-C668-C674-C675-C680-C681-C685-C686-C695-C696-C703-C704-C709-C713-C714-C721-C722-C727-C730-C731-C736-C740-C741-C747-C748-C755-C756-C762-C763-C769-C775-C778-C779-C788-C807-C808-C817-C818-C824-C827-C828-C837-C851-C854-C855-C862-C871-C877-C882-C886-C887-C894-C904-C916-C917-C933-C934-C942-C943-C954-C960-C966-C974-C975-C981-C985-C1001-C1012-C1013-C1019-C1020-C1026-C1040-C1041-C1053)</f>
        <v>0.72074012703673018</v>
      </c>
    </row>
    <row r="1058" spans="2:5" ht="15" thickBot="1" x14ac:dyDescent="0.35">
      <c r="B1058" s="40" t="s">
        <v>91</v>
      </c>
      <c r="C1058" s="41">
        <f>C10+C23++C33+C47+C59+C70+C78+C88+C99+C111+C119+C132+C143+C153+C161+C175+C186+C198+C206+C216+C225+C233+C244+C255+C261+C273+C283+C294+C302+C308+C322+C328+C336+C343+C351+C358+C371+C381+C392+C402+C413+C422+C433+C446+C457+C465+C473+C482+C490+C501+C510+C517+C526+C537+C548+C557+C566+C576+C584+C593+C601+C608+C620+C629+C638+C646+C653+C661+C670+C678+C690+C699+C707+C717+C725+C734+C745+C751+C758+C765+C773+C784+C792+C794+C802+C813+C822+C832+C841+C849+C858+C867+C875+C880+C892+C900+C907+C911+C922+C928+C937+C948+C950+C958+C962+C970+C979+C990+C997+C1005+C1010+C1017+C1024+C1030+C1036+C1046+C1051</f>
        <v>13049</v>
      </c>
      <c r="D1058" s="73"/>
      <c r="E1058" s="73"/>
    </row>
  </sheetData>
  <mergeCells count="7">
    <mergeCell ref="D1057:D1058"/>
    <mergeCell ref="E1057:E1058"/>
    <mergeCell ref="F591:M591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>
      <selection activeCell="E25" sqref="E25"/>
    </sheetView>
  </sheetViews>
  <sheetFormatPr baseColWidth="10" defaultRowHeight="14.4" x14ac:dyDescent="0.3"/>
  <cols>
    <col min="2" max="2" width="41.44140625" bestFit="1" customWidth="1"/>
    <col min="3" max="3" width="19.77734375" customWidth="1"/>
    <col min="4" max="4" width="17.109375" customWidth="1"/>
  </cols>
  <sheetData>
    <row r="1" spans="1:4" ht="15.6" x14ac:dyDescent="0.3">
      <c r="A1" s="80" t="s">
        <v>97</v>
      </c>
      <c r="B1" s="80"/>
      <c r="C1" s="80"/>
    </row>
    <row r="2" spans="1:4" x14ac:dyDescent="0.3">
      <c r="A2" s="81" t="s">
        <v>84</v>
      </c>
      <c r="B2" s="81"/>
      <c r="C2" s="81"/>
    </row>
    <row r="4" spans="1:4" ht="15" thickBot="1" x14ac:dyDescent="0.35"/>
    <row r="5" spans="1:4" x14ac:dyDescent="0.3">
      <c r="B5" s="49" t="s">
        <v>83</v>
      </c>
      <c r="C5" s="51" t="s">
        <v>89</v>
      </c>
      <c r="D5" s="53" t="s">
        <v>100</v>
      </c>
    </row>
    <row r="6" spans="1:4" ht="15" thickBot="1" x14ac:dyDescent="0.35">
      <c r="B6" s="50"/>
      <c r="C6" s="52"/>
      <c r="D6" s="54"/>
    </row>
    <row r="7" spans="1:4" ht="15" thickBot="1" x14ac:dyDescent="0.35">
      <c r="B7" s="22" t="s">
        <v>39</v>
      </c>
      <c r="C7" s="33">
        <v>9</v>
      </c>
      <c r="D7" s="23">
        <v>1</v>
      </c>
    </row>
    <row r="8" spans="1:4" ht="15" thickBot="1" x14ac:dyDescent="0.35">
      <c r="B8" s="22" t="s">
        <v>40</v>
      </c>
      <c r="C8" s="33">
        <v>90</v>
      </c>
      <c r="D8" s="23">
        <v>0.98888888888888893</v>
      </c>
    </row>
    <row r="9" spans="1:4" ht="15" thickBot="1" x14ac:dyDescent="0.35">
      <c r="B9" s="22" t="s">
        <v>42</v>
      </c>
      <c r="C9" s="33">
        <v>2432</v>
      </c>
      <c r="D9" s="23">
        <v>0.91694078947368418</v>
      </c>
    </row>
    <row r="10" spans="1:4" ht="15" thickBot="1" x14ac:dyDescent="0.35">
      <c r="B10" s="22" t="s">
        <v>41</v>
      </c>
      <c r="C10" s="33">
        <v>18</v>
      </c>
      <c r="D10" s="23">
        <v>1</v>
      </c>
    </row>
    <row r="11" spans="1:4" ht="15" thickBot="1" x14ac:dyDescent="0.35">
      <c r="B11" s="22" t="s">
        <v>45</v>
      </c>
      <c r="C11" s="33">
        <v>318</v>
      </c>
      <c r="D11" s="23">
        <v>0.96540880503144655</v>
      </c>
    </row>
    <row r="12" spans="1:4" ht="15" thickBot="1" x14ac:dyDescent="0.35">
      <c r="B12" s="22" t="s">
        <v>46</v>
      </c>
      <c r="C12" s="33">
        <v>141</v>
      </c>
      <c r="D12" s="23">
        <v>0.98581560283687941</v>
      </c>
    </row>
    <row r="13" spans="1:4" ht="15" thickBot="1" x14ac:dyDescent="0.35">
      <c r="B13" s="22" t="s">
        <v>47</v>
      </c>
      <c r="C13" s="33">
        <v>17</v>
      </c>
      <c r="D13" s="23">
        <v>1</v>
      </c>
    </row>
    <row r="14" spans="1:4" ht="15" thickBot="1" x14ac:dyDescent="0.35">
      <c r="B14" s="22" t="s">
        <v>65</v>
      </c>
      <c r="C14" s="33">
        <v>31</v>
      </c>
      <c r="D14" s="23">
        <v>1</v>
      </c>
    </row>
    <row r="15" spans="1:4" ht="15" thickBot="1" x14ac:dyDescent="0.35">
      <c r="B15" s="22" t="s">
        <v>70</v>
      </c>
      <c r="C15" s="33">
        <v>9</v>
      </c>
      <c r="D15" s="23">
        <v>1</v>
      </c>
    </row>
    <row r="16" spans="1:4" ht="15" thickBot="1" x14ac:dyDescent="0.35">
      <c r="B16" s="22" t="s">
        <v>58</v>
      </c>
      <c r="C16" s="33">
        <v>391</v>
      </c>
      <c r="D16" s="23">
        <v>0.99232736572890023</v>
      </c>
    </row>
    <row r="17" spans="2:4" ht="15" thickBot="1" x14ac:dyDescent="0.35">
      <c r="B17" s="22" t="s">
        <v>37</v>
      </c>
      <c r="C17" s="33">
        <v>19</v>
      </c>
      <c r="D17" s="23">
        <v>1</v>
      </c>
    </row>
    <row r="18" spans="2:4" ht="15" thickBot="1" x14ac:dyDescent="0.35">
      <c r="B18" s="18" t="s">
        <v>90</v>
      </c>
      <c r="C18" s="19">
        <v>3475</v>
      </c>
      <c r="D18" s="55">
        <v>0.93697841726618702</v>
      </c>
    </row>
    <row r="19" spans="2:4" ht="15" thickBot="1" x14ac:dyDescent="0.35">
      <c r="B19" s="20" t="s">
        <v>91</v>
      </c>
      <c r="C19" s="21">
        <v>2451</v>
      </c>
      <c r="D19" s="56"/>
    </row>
    <row r="20" spans="2:4" ht="15" thickBot="1" x14ac:dyDescent="0.35">
      <c r="B20" s="32"/>
      <c r="C20" s="32"/>
      <c r="D20" s="32"/>
    </row>
    <row r="21" spans="2:4" x14ac:dyDescent="0.3">
      <c r="B21" s="49" t="s">
        <v>85</v>
      </c>
      <c r="C21" s="51" t="s">
        <v>89</v>
      </c>
      <c r="D21" s="53" t="s">
        <v>100</v>
      </c>
    </row>
    <row r="22" spans="2:4" ht="15" thickBot="1" x14ac:dyDescent="0.35">
      <c r="B22" s="60"/>
      <c r="C22" s="61"/>
      <c r="D22" s="62"/>
    </row>
    <row r="23" spans="2:4" ht="15" thickBot="1" x14ac:dyDescent="0.35">
      <c r="B23" s="22" t="s">
        <v>80</v>
      </c>
      <c r="C23" s="33">
        <v>297</v>
      </c>
      <c r="D23" s="23">
        <v>0.84848484848484851</v>
      </c>
    </row>
    <row r="24" spans="2:4" ht="15" thickBot="1" x14ac:dyDescent="0.35">
      <c r="B24" s="22" t="s">
        <v>38</v>
      </c>
      <c r="C24" s="33">
        <v>82</v>
      </c>
      <c r="D24" s="23">
        <v>0.93902439024390238</v>
      </c>
    </row>
    <row r="25" spans="2:4" ht="15" thickBot="1" x14ac:dyDescent="0.35">
      <c r="B25" s="22" t="s">
        <v>39</v>
      </c>
      <c r="C25" s="33">
        <v>205</v>
      </c>
      <c r="D25" s="23">
        <v>0.97073170731707314</v>
      </c>
    </row>
    <row r="26" spans="2:4" ht="15" thickBot="1" x14ac:dyDescent="0.35">
      <c r="B26" s="22" t="s">
        <v>43</v>
      </c>
      <c r="C26" s="33">
        <v>70</v>
      </c>
      <c r="D26" s="23">
        <v>0.91428571428571426</v>
      </c>
    </row>
    <row r="27" spans="2:4" ht="15" thickBot="1" x14ac:dyDescent="0.35">
      <c r="B27" s="22" t="s">
        <v>49</v>
      </c>
      <c r="C27" s="33">
        <v>219</v>
      </c>
      <c r="D27" s="23">
        <v>0.9452054794520548</v>
      </c>
    </row>
    <row r="28" spans="2:4" ht="15" thickBot="1" x14ac:dyDescent="0.35">
      <c r="B28" s="22" t="s">
        <v>40</v>
      </c>
      <c r="C28" s="33">
        <v>877</v>
      </c>
      <c r="D28" s="23">
        <v>0.96351197263397947</v>
      </c>
    </row>
    <row r="29" spans="2:4" ht="15" thickBot="1" x14ac:dyDescent="0.35">
      <c r="B29" s="22" t="s">
        <v>42</v>
      </c>
      <c r="C29" s="33">
        <v>7487</v>
      </c>
      <c r="D29" s="23">
        <v>0.92560438092694008</v>
      </c>
    </row>
    <row r="30" spans="2:4" ht="15" thickBot="1" x14ac:dyDescent="0.35">
      <c r="B30" s="22" t="s">
        <v>41</v>
      </c>
      <c r="C30" s="33">
        <v>975</v>
      </c>
      <c r="D30" s="23">
        <v>0.94051282051282048</v>
      </c>
    </row>
    <row r="31" spans="2:4" ht="15" thickBot="1" x14ac:dyDescent="0.35">
      <c r="B31" s="22" t="s">
        <v>44</v>
      </c>
      <c r="C31" s="33">
        <v>13</v>
      </c>
      <c r="D31" s="23">
        <v>0.92307692307692313</v>
      </c>
    </row>
    <row r="32" spans="2:4" ht="15" thickBot="1" x14ac:dyDescent="0.35">
      <c r="B32" s="22" t="s">
        <v>45</v>
      </c>
      <c r="C32" s="33">
        <v>1592</v>
      </c>
      <c r="D32" s="23">
        <v>0.960427135678392</v>
      </c>
    </row>
    <row r="33" spans="2:4" ht="15" thickBot="1" x14ac:dyDescent="0.35">
      <c r="B33" s="22" t="s">
        <v>64</v>
      </c>
      <c r="C33" s="33">
        <v>22</v>
      </c>
      <c r="D33" s="23">
        <v>1</v>
      </c>
    </row>
    <row r="34" spans="2:4" ht="15" thickBot="1" x14ac:dyDescent="0.35">
      <c r="B34" s="22" t="s">
        <v>46</v>
      </c>
      <c r="C34" s="33">
        <v>1127</v>
      </c>
      <c r="D34" s="23">
        <v>0.94764862466725819</v>
      </c>
    </row>
    <row r="35" spans="2:4" ht="15" thickBot="1" x14ac:dyDescent="0.35">
      <c r="B35" s="22" t="s">
        <v>48</v>
      </c>
      <c r="C35" s="33">
        <v>53</v>
      </c>
      <c r="D35" s="23">
        <v>0.96226415094339623</v>
      </c>
    </row>
    <row r="36" spans="2:4" ht="15" thickBot="1" x14ac:dyDescent="0.35">
      <c r="B36" s="22" t="s">
        <v>47</v>
      </c>
      <c r="C36" s="33">
        <v>575</v>
      </c>
      <c r="D36" s="23">
        <v>0.96173913043478265</v>
      </c>
    </row>
    <row r="37" spans="2:4" ht="15" thickBot="1" x14ac:dyDescent="0.35">
      <c r="B37" s="22" t="s">
        <v>51</v>
      </c>
      <c r="C37" s="33">
        <v>456</v>
      </c>
      <c r="D37" s="23">
        <v>0.90789473684210531</v>
      </c>
    </row>
    <row r="38" spans="2:4" ht="15" thickBot="1" x14ac:dyDescent="0.35">
      <c r="B38" s="22" t="s">
        <v>53</v>
      </c>
      <c r="C38" s="33">
        <v>31</v>
      </c>
      <c r="D38" s="23">
        <v>0.967741935483871</v>
      </c>
    </row>
    <row r="39" spans="2:4" ht="15" thickBot="1" x14ac:dyDescent="0.35">
      <c r="B39" s="22" t="s">
        <v>52</v>
      </c>
      <c r="C39" s="33">
        <v>62</v>
      </c>
      <c r="D39" s="23">
        <v>1</v>
      </c>
    </row>
    <row r="40" spans="2:4" ht="15" thickBot="1" x14ac:dyDescent="0.35">
      <c r="B40" s="22" t="s">
        <v>54</v>
      </c>
      <c r="C40" s="33">
        <v>184</v>
      </c>
      <c r="D40" s="23">
        <v>0.90760869565217395</v>
      </c>
    </row>
    <row r="41" spans="2:4" ht="15" thickBot="1" x14ac:dyDescent="0.35">
      <c r="B41" s="22" t="s">
        <v>56</v>
      </c>
      <c r="C41" s="33">
        <v>13</v>
      </c>
      <c r="D41" s="23">
        <v>1</v>
      </c>
    </row>
    <row r="42" spans="2:4" ht="15" thickBot="1" x14ac:dyDescent="0.35">
      <c r="B42" s="22" t="s">
        <v>57</v>
      </c>
      <c r="C42" s="33">
        <v>64</v>
      </c>
      <c r="D42" s="23">
        <v>0.75</v>
      </c>
    </row>
    <row r="43" spans="2:4" ht="15" thickBot="1" x14ac:dyDescent="0.35">
      <c r="B43" s="22" t="s">
        <v>61</v>
      </c>
      <c r="C43" s="33">
        <v>290</v>
      </c>
      <c r="D43" s="23">
        <v>0.95517241379310347</v>
      </c>
    </row>
    <row r="44" spans="2:4" ht="15" thickBot="1" x14ac:dyDescent="0.35">
      <c r="B44" s="22" t="s">
        <v>50</v>
      </c>
      <c r="C44" s="33">
        <v>1692</v>
      </c>
      <c r="D44" s="23">
        <v>0.89598108747044913</v>
      </c>
    </row>
    <row r="45" spans="2:4" ht="15" thickBot="1" x14ac:dyDescent="0.35">
      <c r="B45" s="22" t="s">
        <v>60</v>
      </c>
      <c r="C45" s="33">
        <v>13</v>
      </c>
      <c r="D45" s="23">
        <v>1</v>
      </c>
    </row>
    <row r="46" spans="2:4" ht="15" thickBot="1" x14ac:dyDescent="0.35">
      <c r="B46" s="22" t="s">
        <v>59</v>
      </c>
      <c r="C46" s="33">
        <v>294</v>
      </c>
      <c r="D46" s="23">
        <v>0.80272108843537415</v>
      </c>
    </row>
    <row r="47" spans="2:4" ht="15" thickBot="1" x14ac:dyDescent="0.35">
      <c r="B47" s="22" t="s">
        <v>62</v>
      </c>
      <c r="C47" s="33">
        <v>327</v>
      </c>
      <c r="D47" s="23">
        <v>0.93577981651376152</v>
      </c>
    </row>
    <row r="48" spans="2:4" ht="15" thickBot="1" x14ac:dyDescent="0.35">
      <c r="B48" s="22" t="s">
        <v>67</v>
      </c>
      <c r="C48" s="33">
        <v>142</v>
      </c>
      <c r="D48" s="23">
        <v>0.95070422535211263</v>
      </c>
    </row>
    <row r="49" spans="2:4" ht="15" thickBot="1" x14ac:dyDescent="0.35">
      <c r="B49" s="22" t="s">
        <v>65</v>
      </c>
      <c r="C49" s="33">
        <v>552</v>
      </c>
      <c r="D49" s="23">
        <v>0.89492753623188404</v>
      </c>
    </row>
    <row r="50" spans="2:4" ht="15" thickBot="1" x14ac:dyDescent="0.35">
      <c r="B50" s="22" t="s">
        <v>66</v>
      </c>
      <c r="C50" s="33">
        <v>79</v>
      </c>
      <c r="D50" s="23">
        <v>0.96202531645569622</v>
      </c>
    </row>
    <row r="51" spans="2:4" ht="15" thickBot="1" x14ac:dyDescent="0.35">
      <c r="B51" s="22" t="s">
        <v>69</v>
      </c>
      <c r="C51" s="33">
        <v>62</v>
      </c>
      <c r="D51" s="23">
        <v>1</v>
      </c>
    </row>
    <row r="52" spans="2:4" ht="15" thickBot="1" x14ac:dyDescent="0.35">
      <c r="B52" s="22" t="s">
        <v>68</v>
      </c>
      <c r="C52" s="33">
        <v>92</v>
      </c>
      <c r="D52" s="23">
        <v>0.92391304347826086</v>
      </c>
    </row>
    <row r="53" spans="2:4" ht="15" thickBot="1" x14ac:dyDescent="0.35">
      <c r="B53" s="22" t="s">
        <v>63</v>
      </c>
      <c r="C53" s="33">
        <v>44</v>
      </c>
      <c r="D53" s="23">
        <v>1</v>
      </c>
    </row>
    <row r="54" spans="2:4" ht="15" thickBot="1" x14ac:dyDescent="0.35">
      <c r="B54" s="22" t="s">
        <v>55</v>
      </c>
      <c r="C54" s="33">
        <v>17</v>
      </c>
      <c r="D54" s="23">
        <v>0.88235294117647056</v>
      </c>
    </row>
    <row r="55" spans="2:4" ht="15" thickBot="1" x14ac:dyDescent="0.35">
      <c r="B55" s="22" t="s">
        <v>77</v>
      </c>
      <c r="C55" s="33">
        <v>431</v>
      </c>
      <c r="D55" s="23">
        <v>0.86078886310904867</v>
      </c>
    </row>
    <row r="56" spans="2:4" ht="15" thickBot="1" x14ac:dyDescent="0.35">
      <c r="B56" s="22" t="s">
        <v>70</v>
      </c>
      <c r="C56" s="33">
        <v>31</v>
      </c>
      <c r="D56" s="23">
        <v>1</v>
      </c>
    </row>
    <row r="57" spans="2:4" ht="15" thickBot="1" x14ac:dyDescent="0.35">
      <c r="B57" s="22" t="s">
        <v>58</v>
      </c>
      <c r="C57" s="33">
        <v>2028</v>
      </c>
      <c r="D57" s="23">
        <v>0.9358974358974359</v>
      </c>
    </row>
    <row r="58" spans="2:4" ht="15" thickBot="1" x14ac:dyDescent="0.35">
      <c r="B58" s="22" t="s">
        <v>37</v>
      </c>
      <c r="C58" s="33">
        <v>558</v>
      </c>
      <c r="D58" s="23">
        <v>0.96057347670250892</v>
      </c>
    </row>
    <row r="59" spans="2:4" ht="15" thickBot="1" x14ac:dyDescent="0.35">
      <c r="B59" s="22" t="s">
        <v>71</v>
      </c>
      <c r="C59" s="33">
        <v>22</v>
      </c>
      <c r="D59" s="23">
        <v>1</v>
      </c>
    </row>
    <row r="60" spans="2:4" ht="15" thickBot="1" x14ac:dyDescent="0.35">
      <c r="B60" s="22" t="s">
        <v>74</v>
      </c>
      <c r="C60" s="33">
        <v>5</v>
      </c>
      <c r="D60" s="23">
        <v>1</v>
      </c>
    </row>
    <row r="61" spans="2:4" ht="15" thickBot="1" x14ac:dyDescent="0.35">
      <c r="B61" s="22" t="s">
        <v>72</v>
      </c>
      <c r="C61" s="33">
        <v>419</v>
      </c>
      <c r="D61" s="23">
        <v>0.94033412887828161</v>
      </c>
    </row>
    <row r="62" spans="2:4" ht="15" thickBot="1" x14ac:dyDescent="0.35">
      <c r="B62" s="22" t="s">
        <v>73</v>
      </c>
      <c r="C62" s="33">
        <v>13</v>
      </c>
      <c r="D62" s="23">
        <v>0.92307692307692313</v>
      </c>
    </row>
    <row r="63" spans="2:4" ht="15" thickBot="1" x14ac:dyDescent="0.35">
      <c r="B63" s="22" t="s">
        <v>76</v>
      </c>
      <c r="C63" s="33">
        <v>13</v>
      </c>
      <c r="D63" s="23">
        <v>0.92307692307692313</v>
      </c>
    </row>
    <row r="64" spans="2:4" ht="15" thickBot="1" x14ac:dyDescent="0.35">
      <c r="B64" s="22" t="s">
        <v>75</v>
      </c>
      <c r="C64" s="33">
        <v>61</v>
      </c>
      <c r="D64" s="23">
        <v>1</v>
      </c>
    </row>
    <row r="65" spans="2:4" ht="15" thickBot="1" x14ac:dyDescent="0.35">
      <c r="B65" s="22" t="s">
        <v>78</v>
      </c>
      <c r="C65" s="33">
        <v>145</v>
      </c>
      <c r="D65" s="23">
        <v>0.93103448275862066</v>
      </c>
    </row>
    <row r="66" spans="2:4" ht="15" thickBot="1" x14ac:dyDescent="0.35">
      <c r="B66" s="22" t="s">
        <v>79</v>
      </c>
      <c r="C66" s="33">
        <v>70</v>
      </c>
      <c r="D66" s="23">
        <v>0.94285714285714284</v>
      </c>
    </row>
    <row r="67" spans="2:4" ht="15" thickBot="1" x14ac:dyDescent="0.35">
      <c r="B67" s="28" t="s">
        <v>92</v>
      </c>
      <c r="C67" s="29">
        <v>21804</v>
      </c>
      <c r="D67" s="63">
        <v>0.92964593652540817</v>
      </c>
    </row>
    <row r="68" spans="2:4" ht="15" thickBot="1" x14ac:dyDescent="0.35">
      <c r="B68" s="30" t="s">
        <v>91</v>
      </c>
      <c r="C68" s="31">
        <v>13049</v>
      </c>
      <c r="D68" s="64"/>
    </row>
  </sheetData>
  <mergeCells count="10">
    <mergeCell ref="D67:D68"/>
    <mergeCell ref="B21:B22"/>
    <mergeCell ref="C21:C22"/>
    <mergeCell ref="D21:D22"/>
    <mergeCell ref="D18:D19"/>
    <mergeCell ref="A1:C1"/>
    <mergeCell ref="A2:C2"/>
    <mergeCell ref="B5:B6"/>
    <mergeCell ref="C5:C6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B4" sqref="B4"/>
    </sheetView>
  </sheetViews>
  <sheetFormatPr baseColWidth="10" defaultRowHeight="14.4" x14ac:dyDescent="0.3"/>
  <cols>
    <col min="2" max="2" width="38.77734375" bestFit="1" customWidth="1"/>
    <col min="3" max="3" width="16.77734375" customWidth="1"/>
    <col min="4" max="4" width="20.109375" customWidth="1"/>
    <col min="5" max="5" width="15.88671875" customWidth="1"/>
  </cols>
  <sheetData>
    <row r="1" spans="1:5" ht="15.6" x14ac:dyDescent="0.3">
      <c r="A1" s="80" t="s">
        <v>98</v>
      </c>
      <c r="B1" s="80"/>
      <c r="C1" s="80"/>
    </row>
    <row r="2" spans="1:5" x14ac:dyDescent="0.3">
      <c r="A2" s="81" t="s">
        <v>84</v>
      </c>
      <c r="B2" s="81"/>
      <c r="C2" s="81"/>
    </row>
    <row r="5" spans="1:5" ht="15" thickBot="1" x14ac:dyDescent="0.35"/>
    <row r="6" spans="1:5" x14ac:dyDescent="0.3">
      <c r="B6" s="65" t="s">
        <v>95</v>
      </c>
      <c r="C6" s="67" t="s">
        <v>93</v>
      </c>
      <c r="D6" s="55" t="s">
        <v>94</v>
      </c>
      <c r="E6" s="70" t="s">
        <v>101</v>
      </c>
    </row>
    <row r="7" spans="1:5" ht="15" thickBot="1" x14ac:dyDescent="0.35">
      <c r="B7" s="66"/>
      <c r="C7" s="68"/>
      <c r="D7" s="69"/>
      <c r="E7" s="71"/>
    </row>
    <row r="8" spans="1:5" ht="15" thickBot="1" x14ac:dyDescent="0.35">
      <c r="B8" s="22" t="s">
        <v>21</v>
      </c>
      <c r="C8" s="33">
        <v>242</v>
      </c>
      <c r="D8" s="37">
        <v>0.73140495867768596</v>
      </c>
      <c r="E8" s="38">
        <v>0.73443983402489632</v>
      </c>
    </row>
    <row r="9" spans="1:5" ht="15" thickBot="1" x14ac:dyDescent="0.35">
      <c r="B9" s="22" t="s">
        <v>14</v>
      </c>
      <c r="C9" s="33">
        <v>18</v>
      </c>
      <c r="D9" s="37">
        <v>0.39</v>
      </c>
      <c r="E9" s="38">
        <v>0.47</v>
      </c>
    </row>
    <row r="10" spans="1:5" ht="15" thickBot="1" x14ac:dyDescent="0.35">
      <c r="B10" s="22" t="s">
        <v>11</v>
      </c>
      <c r="C10" s="33">
        <v>32</v>
      </c>
      <c r="D10" s="37">
        <v>0.75</v>
      </c>
      <c r="E10" s="38">
        <v>0.77</v>
      </c>
    </row>
    <row r="11" spans="1:5" ht="15" thickBot="1" x14ac:dyDescent="0.35">
      <c r="B11" s="22" t="s">
        <v>9</v>
      </c>
      <c r="C11" s="33">
        <v>18</v>
      </c>
      <c r="D11" s="37">
        <v>0.44</v>
      </c>
      <c r="E11" s="38">
        <v>0.56999999999999995</v>
      </c>
    </row>
    <row r="12" spans="1:5" ht="15" thickBot="1" x14ac:dyDescent="0.35">
      <c r="B12" s="22" t="s">
        <v>10</v>
      </c>
      <c r="C12" s="33">
        <v>23</v>
      </c>
      <c r="D12" s="37">
        <v>0.43</v>
      </c>
      <c r="E12" s="38">
        <v>1</v>
      </c>
    </row>
    <row r="13" spans="1:5" ht="15" thickBot="1" x14ac:dyDescent="0.35">
      <c r="B13" s="22" t="s">
        <v>8</v>
      </c>
      <c r="C13" s="33">
        <v>155</v>
      </c>
      <c r="D13" s="37">
        <v>0.6645161290322581</v>
      </c>
      <c r="E13" s="38">
        <v>0.66</v>
      </c>
    </row>
    <row r="14" spans="1:5" ht="15" thickBot="1" x14ac:dyDescent="0.35">
      <c r="B14" s="22" t="s">
        <v>15</v>
      </c>
      <c r="C14" s="33">
        <v>1149</v>
      </c>
      <c r="D14" s="37">
        <v>0.69103568320278508</v>
      </c>
      <c r="E14" s="38">
        <v>0.78536102868447077</v>
      </c>
    </row>
    <row r="15" spans="1:5" ht="15" thickBot="1" x14ac:dyDescent="0.35">
      <c r="B15" s="22" t="s">
        <v>16</v>
      </c>
      <c r="C15" s="33">
        <v>80</v>
      </c>
      <c r="D15" s="37">
        <v>0.85</v>
      </c>
      <c r="E15" s="38">
        <v>0.86075949367088611</v>
      </c>
    </row>
    <row r="16" spans="1:5" ht="15" thickBot="1" x14ac:dyDescent="0.35">
      <c r="B16" s="22" t="s">
        <v>33</v>
      </c>
      <c r="C16" s="33">
        <v>779</v>
      </c>
      <c r="D16" s="37">
        <v>0.75353016688061614</v>
      </c>
      <c r="E16" s="38">
        <v>0.76933158584534733</v>
      </c>
    </row>
    <row r="17" spans="2:5" ht="15" thickBot="1" x14ac:dyDescent="0.35">
      <c r="B17" s="22" t="s">
        <v>17</v>
      </c>
      <c r="C17" s="33">
        <v>5</v>
      </c>
      <c r="D17" s="37">
        <v>0.8</v>
      </c>
      <c r="E17" s="38">
        <v>1</v>
      </c>
    </row>
    <row r="18" spans="2:5" ht="15" thickBot="1" x14ac:dyDescent="0.35">
      <c r="B18" s="22" t="s">
        <v>18</v>
      </c>
      <c r="C18" s="33">
        <v>62</v>
      </c>
      <c r="D18" s="37">
        <v>0.81</v>
      </c>
      <c r="E18" s="38">
        <v>0.81</v>
      </c>
    </row>
    <row r="19" spans="2:5" ht="15" thickBot="1" x14ac:dyDescent="0.35">
      <c r="B19" s="22" t="s">
        <v>22</v>
      </c>
      <c r="C19" s="33">
        <v>31</v>
      </c>
      <c r="D19" s="37">
        <v>0.16</v>
      </c>
      <c r="E19" s="38">
        <v>0.16</v>
      </c>
    </row>
    <row r="20" spans="2:5" ht="15" thickBot="1" x14ac:dyDescent="0.35">
      <c r="B20" s="22" t="s">
        <v>23</v>
      </c>
      <c r="C20" s="33">
        <v>9</v>
      </c>
      <c r="D20" s="37">
        <v>0.33</v>
      </c>
      <c r="E20" s="38">
        <v>0.6</v>
      </c>
    </row>
    <row r="21" spans="2:5" ht="15" thickBot="1" x14ac:dyDescent="0.35">
      <c r="B21" s="22" t="s">
        <v>24</v>
      </c>
      <c r="C21" s="33">
        <v>76</v>
      </c>
      <c r="D21" s="37">
        <v>0.5</v>
      </c>
      <c r="E21" s="38">
        <v>0.5</v>
      </c>
    </row>
    <row r="22" spans="2:5" ht="15" thickBot="1" x14ac:dyDescent="0.35">
      <c r="B22" s="22" t="s">
        <v>27</v>
      </c>
      <c r="C22" s="33">
        <v>84</v>
      </c>
      <c r="D22" s="37">
        <v>0.83333333333333337</v>
      </c>
      <c r="E22" s="38">
        <v>0.84337349397590367</v>
      </c>
    </row>
    <row r="23" spans="2:5" ht="15" thickBot="1" x14ac:dyDescent="0.35">
      <c r="B23" s="22" t="s">
        <v>25</v>
      </c>
      <c r="C23" s="33">
        <v>30</v>
      </c>
      <c r="D23" s="37">
        <v>0.7</v>
      </c>
      <c r="E23" s="38">
        <v>0.7</v>
      </c>
    </row>
    <row r="24" spans="2:5" ht="15" thickBot="1" x14ac:dyDescent="0.35">
      <c r="B24" s="22" t="s">
        <v>13</v>
      </c>
      <c r="C24" s="33">
        <v>60</v>
      </c>
      <c r="D24" s="37">
        <v>0.96666666666666667</v>
      </c>
      <c r="E24" s="38">
        <v>0.98305084745762716</v>
      </c>
    </row>
    <row r="25" spans="2:5" ht="15" thickBot="1" x14ac:dyDescent="0.35">
      <c r="B25" s="22" t="s">
        <v>26</v>
      </c>
      <c r="C25" s="33">
        <v>90</v>
      </c>
      <c r="D25" s="37">
        <v>0.6333333333333333</v>
      </c>
      <c r="E25" s="38">
        <v>0.63</v>
      </c>
    </row>
    <row r="26" spans="2:5" ht="15" thickBot="1" x14ac:dyDescent="0.35">
      <c r="B26" s="22" t="s">
        <v>19</v>
      </c>
      <c r="C26" s="33">
        <v>31</v>
      </c>
      <c r="D26" s="37">
        <v>0.57999999999999996</v>
      </c>
      <c r="E26" s="38">
        <v>0.69</v>
      </c>
    </row>
    <row r="27" spans="2:5" ht="15" thickBot="1" x14ac:dyDescent="0.35">
      <c r="B27" s="22" t="s">
        <v>28</v>
      </c>
      <c r="C27" s="33">
        <v>84</v>
      </c>
      <c r="D27" s="37">
        <v>0.58333333333333337</v>
      </c>
      <c r="E27" s="38">
        <v>0.57999999999999996</v>
      </c>
    </row>
    <row r="28" spans="2:5" ht="15" thickBot="1" x14ac:dyDescent="0.35">
      <c r="B28" s="22" t="s">
        <v>31</v>
      </c>
      <c r="C28" s="33">
        <v>102</v>
      </c>
      <c r="D28" s="37">
        <v>0.91176470588235292</v>
      </c>
      <c r="E28" s="38">
        <v>0.93939393939393945</v>
      </c>
    </row>
    <row r="29" spans="2:5" ht="15" thickBot="1" x14ac:dyDescent="0.35">
      <c r="B29" s="22" t="s">
        <v>32</v>
      </c>
      <c r="C29" s="33">
        <v>138</v>
      </c>
      <c r="D29" s="37">
        <v>0.96376811594202894</v>
      </c>
      <c r="E29" s="38">
        <v>0.96376811594202894</v>
      </c>
    </row>
    <row r="30" spans="2:5" ht="15" thickBot="1" x14ac:dyDescent="0.35">
      <c r="B30" s="22" t="s">
        <v>36</v>
      </c>
      <c r="C30" s="33">
        <v>75</v>
      </c>
      <c r="D30" s="37">
        <v>0.25333333333333335</v>
      </c>
      <c r="E30" s="38">
        <v>0.27536231884057971</v>
      </c>
    </row>
    <row r="31" spans="2:5" ht="15" thickBot="1" x14ac:dyDescent="0.35">
      <c r="B31" s="22" t="s">
        <v>35</v>
      </c>
      <c r="C31" s="33">
        <v>9</v>
      </c>
      <c r="D31" s="37">
        <v>0</v>
      </c>
      <c r="E31" s="38">
        <v>0</v>
      </c>
    </row>
    <row r="32" spans="2:5" ht="15" thickBot="1" x14ac:dyDescent="0.35">
      <c r="B32" s="22" t="s">
        <v>34</v>
      </c>
      <c r="C32" s="33">
        <v>93</v>
      </c>
      <c r="D32" s="37">
        <v>0.59</v>
      </c>
      <c r="E32" s="38">
        <v>0.77464788732394363</v>
      </c>
    </row>
    <row r="33" spans="2:13" ht="15" thickBot="1" x14ac:dyDescent="0.35">
      <c r="B33" s="18" t="s">
        <v>92</v>
      </c>
      <c r="C33" s="34">
        <v>3475</v>
      </c>
      <c r="D33" s="72">
        <v>0.70532374100719419</v>
      </c>
      <c r="E33" s="72">
        <v>0.75299539170506913</v>
      </c>
    </row>
    <row r="34" spans="2:13" ht="15" thickBot="1" x14ac:dyDescent="0.35">
      <c r="B34" s="35" t="s">
        <v>91</v>
      </c>
      <c r="C34" s="36">
        <v>2451</v>
      </c>
      <c r="D34" s="73"/>
      <c r="E34" s="73"/>
    </row>
    <row r="35" spans="2:13" ht="15" thickBot="1" x14ac:dyDescent="0.35"/>
    <row r="36" spans="2:13" x14ac:dyDescent="0.3">
      <c r="B36" s="65" t="s">
        <v>96</v>
      </c>
      <c r="C36" s="67" t="s">
        <v>93</v>
      </c>
      <c r="D36" s="78" t="s">
        <v>94</v>
      </c>
      <c r="E36" s="55" t="s">
        <v>101</v>
      </c>
    </row>
    <row r="37" spans="2:13" ht="15" thickBot="1" x14ac:dyDescent="0.35">
      <c r="B37" s="76"/>
      <c r="C37" s="77"/>
      <c r="D37" s="79"/>
      <c r="E37" s="56"/>
    </row>
    <row r="38" spans="2:13" ht="15" thickBot="1" x14ac:dyDescent="0.35">
      <c r="B38" s="22" t="s">
        <v>12</v>
      </c>
      <c r="C38" s="33">
        <v>1329</v>
      </c>
      <c r="D38" s="46">
        <v>0.12490594431903687</v>
      </c>
      <c r="E38" s="47">
        <v>0.14612676056338028</v>
      </c>
    </row>
    <row r="39" spans="2:13" ht="15" thickBot="1" x14ac:dyDescent="0.35">
      <c r="B39" s="22" t="s">
        <v>15</v>
      </c>
      <c r="C39" s="33">
        <v>10855</v>
      </c>
      <c r="D39" s="46">
        <v>0.73993551358820819</v>
      </c>
      <c r="E39" s="47">
        <v>0.82915247238567147</v>
      </c>
    </row>
    <row r="40" spans="2:13" ht="15" thickBot="1" x14ac:dyDescent="0.35">
      <c r="B40" s="22" t="s">
        <v>33</v>
      </c>
      <c r="C40" s="33">
        <v>1424</v>
      </c>
      <c r="D40" s="46">
        <v>0.6235955056179775</v>
      </c>
      <c r="E40" s="47">
        <v>0.6867749419953596</v>
      </c>
    </row>
    <row r="41" spans="2:13" ht="15" thickBot="1" x14ac:dyDescent="0.35">
      <c r="B41" s="22" t="s">
        <v>20</v>
      </c>
      <c r="C41" s="33">
        <v>2440</v>
      </c>
      <c r="D41" s="46">
        <v>0.49385245901639346</v>
      </c>
      <c r="E41" s="47">
        <v>0.90669676448457481</v>
      </c>
    </row>
    <row r="42" spans="2:13" ht="15" thickBot="1" x14ac:dyDescent="0.35">
      <c r="B42" s="22" t="s">
        <v>13</v>
      </c>
      <c r="C42" s="33">
        <v>2813</v>
      </c>
      <c r="D42" s="46">
        <v>0.43547813722004974</v>
      </c>
      <c r="E42" s="47">
        <v>0.5937954435288415</v>
      </c>
      <c r="F42" s="74" t="s">
        <v>99</v>
      </c>
      <c r="G42" s="75"/>
      <c r="H42" s="75"/>
      <c r="I42" s="75"/>
      <c r="J42" s="75"/>
      <c r="K42" s="75"/>
      <c r="L42" s="75"/>
      <c r="M42" s="75"/>
    </row>
    <row r="43" spans="2:13" ht="15" thickBot="1" x14ac:dyDescent="0.35">
      <c r="B43" s="22" t="s">
        <v>29</v>
      </c>
      <c r="C43" s="33">
        <v>1964</v>
      </c>
      <c r="D43" s="46">
        <v>0.38492871690427699</v>
      </c>
      <c r="E43" s="47">
        <v>0.43826086956521737</v>
      </c>
    </row>
    <row r="44" spans="2:13" ht="15" thickBot="1" x14ac:dyDescent="0.35">
      <c r="B44" s="22" t="s">
        <v>30</v>
      </c>
      <c r="C44" s="33">
        <v>979</v>
      </c>
      <c r="D44" s="46">
        <v>0.79366700715015326</v>
      </c>
      <c r="E44" s="47">
        <v>0.82048574445617739</v>
      </c>
    </row>
    <row r="45" spans="2:13" ht="15" thickBot="1" x14ac:dyDescent="0.35">
      <c r="B45" s="18" t="s">
        <v>92</v>
      </c>
      <c r="C45" s="34">
        <v>21804</v>
      </c>
      <c r="D45" s="72">
        <v>0.59846817097780225</v>
      </c>
      <c r="E45" s="72">
        <v>0.72074012703673018</v>
      </c>
    </row>
    <row r="46" spans="2:13" ht="15" thickBot="1" x14ac:dyDescent="0.35">
      <c r="B46" s="40" t="s">
        <v>91</v>
      </c>
      <c r="C46" s="41">
        <v>13049</v>
      </c>
      <c r="D46" s="73"/>
      <c r="E46" s="73"/>
    </row>
  </sheetData>
  <mergeCells count="15">
    <mergeCell ref="F42:M42"/>
    <mergeCell ref="D45:D46"/>
    <mergeCell ref="E45:E46"/>
    <mergeCell ref="A1:C1"/>
    <mergeCell ref="A2:C2"/>
    <mergeCell ref="B36:B37"/>
    <mergeCell ref="C36:C37"/>
    <mergeCell ref="D36:D37"/>
    <mergeCell ref="E36:E37"/>
    <mergeCell ref="B6:B7"/>
    <mergeCell ref="C6:C7"/>
    <mergeCell ref="D6:D7"/>
    <mergeCell ref="E6:E7"/>
    <mergeCell ref="D33:D34"/>
    <mergeCell ref="E33:E3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02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b150946a-e91e-41f5-8b47-a9dbc3d237ee">AEVVZYF6TF2M-981-3</_dlc_DocId>
    <_dlc_DocIdUrl xmlns="b150946a-e91e-41f5-8b47-a9dbc3d237ee">
      <Url>http://www.aerocivil.gov.co/AAeronautica/Estadisticas/Calidad-Servicio/Cumplimiento/_layouts/DocIdRedir.aspx?ID=AEVVZYF6TF2M-981-3</Url>
      <Description>AEVVZYF6TF2M-981-3</Description>
    </_dlc_DocIdUrl>
  </documentManagement>
</p:properties>
</file>

<file path=customXml/itemProps1.xml><?xml version="1.0" encoding="utf-8"?>
<ds:datastoreItem xmlns:ds="http://schemas.openxmlformats.org/officeDocument/2006/customXml" ds:itemID="{718CC12C-0682-4391-BFE0-528E12712797}"/>
</file>

<file path=customXml/itemProps2.xml><?xml version="1.0" encoding="utf-8"?>
<ds:datastoreItem xmlns:ds="http://schemas.openxmlformats.org/officeDocument/2006/customXml" ds:itemID="{A682251C-DE90-4FBA-9AAB-A3E187168DE8}"/>
</file>

<file path=customXml/itemProps3.xml><?xml version="1.0" encoding="utf-8"?>
<ds:datastoreItem xmlns:ds="http://schemas.openxmlformats.org/officeDocument/2006/customXml" ds:itemID="{1935D2F5-24F6-4750-B061-9B76F9388D05}"/>
</file>

<file path=customXml/itemProps4.xml><?xml version="1.0" encoding="utf-8"?>
<ds:datastoreItem xmlns:ds="http://schemas.openxmlformats.org/officeDocument/2006/customXml" ds:itemID="{A682251C-DE90-4FBA-9AAB-A3E187168D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AEROP. INTER</vt:lpstr>
      <vt:lpstr>AEROP. NAC</vt:lpstr>
      <vt:lpstr>EMPRESAS INTER</vt:lpstr>
      <vt:lpstr>EMPRESAS NAC</vt:lpstr>
      <vt:lpstr>TOTAL AEROPUERTO</vt:lpstr>
      <vt:lpstr>TOTAL EMPRESAS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marzo 2013</dc:title>
  <dc:creator>Tatiana del Pilar Ballen Lozano</dc:creator>
  <cp:lastModifiedBy>Tatiana del Pilar Ballen Lozano</cp:lastModifiedBy>
  <dcterms:created xsi:type="dcterms:W3CDTF">2013-07-23T13:29:48Z</dcterms:created>
  <dcterms:modified xsi:type="dcterms:W3CDTF">2013-08-20T17:20:55Z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a2f4ef8b-4c0e-4095-966e-da7db8e83b6e</vt:lpwstr>
  </property>
  <property fmtid="{D5CDD505-2E9C-101B-9397-08002B2CF9AE}" pid="3" name="ContentTypeId">
    <vt:lpwstr>0x01010074E918C3DD5CC44FB08F5A2D78177FFA</vt:lpwstr>
  </property>
</Properties>
</file>